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corp\corpdata\Electric_Rates_Group\Proceedings\GRC\2019 GRC P2\2020-2022 GRC P2 - Jan 2020 Refresh\Ch5 - Marg Dist Costs\Data Requests\FEA\Workpaper Main Source Files\"/>
    </mc:Choice>
  </mc:AlternateContent>
  <xr:revisionPtr revIDLastSave="0" documentId="13_ncr:1_{50BAD9D1-50B7-4170-A9CC-224A0788E36C}" xr6:coauthVersionLast="41" xr6:coauthVersionMax="41" xr10:uidLastSave="{00000000-0000-0000-0000-000000000000}"/>
  <bookViews>
    <workbookView xWindow="-120" yWindow="-120" windowWidth="29040" windowHeight="15840" xr2:uid="{00000000-000D-0000-FFFF-FFFF00000000}"/>
  </bookViews>
  <sheets>
    <sheet name="Description" sheetId="9" r:id="rId1"/>
    <sheet name="General_Plant" sheetId="12" r:id="rId2"/>
    <sheet name="Working_Cap." sheetId="2" r:id="rId3"/>
    <sheet name="Admin_General" sheetId="11" r:id="rId4"/>
    <sheet name="RECC" sheetId="4" r:id="rId5"/>
  </sheets>
  <definedNames>
    <definedName name="_Fill" hidden="1">#REF!</definedName>
    <definedName name="_xlnm.Print_Area" localSheetId="3">Admin_General!$A$1:$H$49</definedName>
    <definedName name="_xlnm.Print_Area" localSheetId="1">General_Plant!$A$1:$H$26</definedName>
    <definedName name="_xlnm.Print_Area" localSheetId="2">Working_Cap.!$A$1:$G$42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1" i="2" l="1"/>
  <c r="F33" i="2" s="1"/>
  <c r="E31" i="2"/>
  <c r="E33" i="2" s="1"/>
  <c r="G23" i="11" l="1"/>
  <c r="G25" i="11" s="1"/>
  <c r="G40" i="11" s="1"/>
  <c r="G16" i="12"/>
  <c r="G34" i="11" l="1"/>
  <c r="G36" i="11" s="1"/>
  <c r="G18" i="12"/>
  <c r="G44" i="11" l="1"/>
  <c r="D13" i="2"/>
  <c r="D31" i="2" l="1"/>
  <c r="D15" i="2"/>
  <c r="D33" i="2" l="1"/>
  <c r="F35" i="2" s="1"/>
  <c r="F34" i="11"/>
  <c r="E34" i="11"/>
  <c r="A13" i="4" l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F16" i="12" l="1"/>
  <c r="F23" i="11" l="1"/>
  <c r="D34" i="11"/>
  <c r="C34" i="11"/>
  <c r="D23" i="11"/>
  <c r="E23" i="11"/>
  <c r="C23" i="11"/>
  <c r="D25" i="11" l="1"/>
  <c r="D40" i="11" s="1"/>
  <c r="C25" i="11"/>
  <c r="C40" i="11" s="1"/>
  <c r="E25" i="11"/>
  <c r="E40" i="11" s="1"/>
  <c r="F25" i="11"/>
  <c r="F40" i="11" s="1"/>
  <c r="F36" i="11"/>
  <c r="E44" i="11"/>
  <c r="A2" i="12"/>
  <c r="A1" i="12"/>
  <c r="A2" i="2"/>
  <c r="A1" i="2"/>
  <c r="A2" i="11"/>
  <c r="A1" i="11"/>
  <c r="A2" i="4"/>
  <c r="A1" i="4"/>
  <c r="E51" i="4"/>
  <c r="A14" i="1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C16" i="12"/>
  <c r="C18" i="12" s="1"/>
  <c r="D16" i="12"/>
  <c r="D18" i="12" s="1"/>
  <c r="E16" i="12"/>
  <c r="E18" i="12" s="1"/>
  <c r="F18" i="12"/>
  <c r="A13" i="12"/>
  <c r="A14" i="12" s="1"/>
  <c r="A15" i="12" s="1"/>
  <c r="A16" i="12" s="1"/>
  <c r="A17" i="12" s="1"/>
  <c r="A18" i="12" s="1"/>
  <c r="A19" i="12" s="1"/>
  <c r="A20" i="12" s="1"/>
  <c r="E55" i="4"/>
  <c r="E59" i="4"/>
  <c r="C44" i="11"/>
  <c r="D44" i="11"/>
  <c r="A14" i="2"/>
  <c r="G14" i="2" s="1"/>
  <c r="G13" i="2"/>
  <c r="K30" i="4"/>
  <c r="K31" i="4"/>
  <c r="E36" i="11"/>
  <c r="H40" i="11" l="1"/>
  <c r="H20" i="12"/>
  <c r="A26" i="1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  <c r="A43" i="11" s="1"/>
  <c r="A44" i="11" s="1"/>
  <c r="I55" i="4"/>
  <c r="G54" i="4"/>
  <c r="G53" i="4"/>
  <c r="I51" i="4"/>
  <c r="G50" i="4"/>
  <c r="G49" i="4"/>
  <c r="I59" i="4"/>
  <c r="G57" i="4"/>
  <c r="G58" i="4"/>
  <c r="A15" i="2"/>
  <c r="A30" i="4"/>
  <c r="A31" i="4" s="1"/>
  <c r="A32" i="4" s="1"/>
  <c r="A33" i="4" s="1"/>
  <c r="A38" i="4" s="1"/>
  <c r="A39" i="4" s="1"/>
  <c r="A40" i="4" s="1"/>
  <c r="A41" i="4" s="1"/>
  <c r="A42" i="4" s="1"/>
  <c r="A43" i="4" s="1"/>
  <c r="A44" i="4" s="1"/>
  <c r="D36" i="11"/>
  <c r="C36" i="11"/>
  <c r="F44" i="11"/>
  <c r="H44" i="11" s="1"/>
  <c r="I50" i="4" l="1"/>
  <c r="I57" i="4"/>
  <c r="I41" i="4" s="1"/>
  <c r="I58" i="4"/>
  <c r="I42" i="4" s="1"/>
  <c r="I53" i="4"/>
  <c r="I49" i="4"/>
  <c r="I54" i="4"/>
  <c r="A16" i="2"/>
  <c r="G15" i="2"/>
  <c r="K42" i="4" l="1"/>
  <c r="K41" i="4"/>
  <c r="A17" i="2"/>
  <c r="G16" i="2"/>
  <c r="G17" i="2" l="1"/>
  <c r="A18" i="2"/>
  <c r="G18" i="2" l="1"/>
  <c r="A19" i="2"/>
  <c r="A20" i="2" l="1"/>
  <c r="G19" i="2"/>
  <c r="A21" i="2" l="1"/>
  <c r="G20" i="2"/>
  <c r="G21" i="2" l="1"/>
  <c r="A22" i="2"/>
  <c r="G22" i="2" l="1"/>
  <c r="A23" i="2"/>
  <c r="A49" i="4"/>
  <c r="A50" i="4" s="1"/>
  <c r="A51" i="4" s="1"/>
  <c r="A52" i="4" s="1"/>
  <c r="A53" i="4" s="1"/>
  <c r="A54" i="4" s="1"/>
  <c r="A55" i="4" s="1"/>
  <c r="A56" i="4" s="1"/>
  <c r="A57" i="4" s="1"/>
  <c r="A58" i="4" s="1"/>
  <c r="A24" i="2" l="1"/>
  <c r="A25" i="2" s="1"/>
  <c r="G23" i="2"/>
  <c r="A26" i="2" l="1"/>
  <c r="G25" i="2"/>
  <c r="G24" i="2"/>
  <c r="A27" i="2" l="1"/>
  <c r="G26" i="2"/>
  <c r="G41" i="4"/>
  <c r="G39" i="4"/>
  <c r="G30" i="4"/>
  <c r="G42" i="4"/>
  <c r="G31" i="4"/>
  <c r="G38" i="4"/>
  <c r="A28" i="2" l="1"/>
  <c r="G27" i="2"/>
  <c r="G44" i="4"/>
  <c r="G33" i="4"/>
  <c r="A29" i="2" l="1"/>
  <c r="G28" i="2"/>
  <c r="A30" i="2" l="1"/>
  <c r="G29" i="2"/>
  <c r="A31" i="2" l="1"/>
  <c r="G30" i="2"/>
  <c r="A32" i="2" l="1"/>
  <c r="G31" i="2"/>
  <c r="A33" i="2" l="1"/>
  <c r="G33" i="2" s="1"/>
  <c r="G32" i="2"/>
</calcChain>
</file>

<file path=xl/sharedStrings.xml><?xml version="1.0" encoding="utf-8"?>
<sst xmlns="http://schemas.openxmlformats.org/spreadsheetml/2006/main" count="158" uniqueCount="118">
  <si>
    <t>Marginal Customer Cost Development</t>
  </si>
  <si>
    <t>General Plant Loading Factor</t>
  </si>
  <si>
    <t>Line</t>
  </si>
  <si>
    <t>Description</t>
  </si>
  <si>
    <t>No.</t>
  </si>
  <si>
    <t>(a)</t>
  </si>
  <si>
    <t>(b)</t>
  </si>
  <si>
    <t>Total Electric General Plant</t>
  </si>
  <si>
    <t>Total Electric Plant in Service</t>
  </si>
  <si>
    <t>Notes:</t>
  </si>
  <si>
    <t>Net Working Capital Loading Factor</t>
  </si>
  <si>
    <t>Working Cash</t>
  </si>
  <si>
    <t>Materials and Supplies (50%)</t>
  </si>
  <si>
    <t>Total Fixed Capital</t>
  </si>
  <si>
    <t>Materials and Supplies</t>
  </si>
  <si>
    <t>Administrative and General Loading Factors</t>
  </si>
  <si>
    <t>Account</t>
  </si>
  <si>
    <t>(c)</t>
  </si>
  <si>
    <t>A&amp;G Loading Factor Applicable to Plant</t>
  </si>
  <si>
    <t>Customer Advances for Construction</t>
  </si>
  <si>
    <t>RECC Factors</t>
  </si>
  <si>
    <t>FERC Account</t>
  </si>
  <si>
    <t xml:space="preserve">RECC </t>
  </si>
  <si>
    <t>Factor</t>
  </si>
  <si>
    <t>Land</t>
  </si>
  <si>
    <t>Land Rights</t>
  </si>
  <si>
    <t>Structures &amp; Improvements</t>
  </si>
  <si>
    <t>Station Equipment</t>
  </si>
  <si>
    <t>Poles,Towers &amp; Fixtures</t>
  </si>
  <si>
    <t>Overhead Conductors &amp; Devices</t>
  </si>
  <si>
    <t>Underground Conduit</t>
  </si>
  <si>
    <t>Underground Conductors &amp; Devices</t>
  </si>
  <si>
    <t>Line Transformers</t>
  </si>
  <si>
    <t>Protective Devices &amp; Capacitors</t>
  </si>
  <si>
    <t>Services Overhead</t>
  </si>
  <si>
    <t>Services Underground</t>
  </si>
  <si>
    <t>Meters</t>
  </si>
  <si>
    <t>Meter Installations</t>
  </si>
  <si>
    <t>Installations on Customer Premises</t>
  </si>
  <si>
    <t>Street Lighting Systems</t>
  </si>
  <si>
    <t>Economic Carrying Charges for Electric Distribution Plant</t>
  </si>
  <si>
    <t>Weighted Average RECC Factor for Local &amp; Feeder Distribution</t>
  </si>
  <si>
    <t>Weighted Average RECC Factor for Customer-Related Distribution</t>
  </si>
  <si>
    <t>Weighted Average Local &amp; Feeder Distribution RECC</t>
  </si>
  <si>
    <t>&lt;&lt; Use For Substation RECC</t>
  </si>
  <si>
    <t>Load Factors</t>
  </si>
  <si>
    <t>ADMINISTRATIVE AND GENERAL EXPENSES</t>
  </si>
  <si>
    <t>(920) Administrative and General Salaries</t>
  </si>
  <si>
    <t>(921) Office Supplies and Expenses</t>
  </si>
  <si>
    <t>(922) Admin Expenses Transferred-Credit</t>
  </si>
  <si>
    <t>(925) Injuries and Damages</t>
  </si>
  <si>
    <t>(926) Employee Pensions and Benefits</t>
  </si>
  <si>
    <t>(928) Regulatory Commission Expenses</t>
  </si>
  <si>
    <t>(930.1) General Advertising Expenses</t>
  </si>
  <si>
    <t>(930.2) Miscellaneous General Expenses</t>
  </si>
  <si>
    <t>Total Non-Plant Related</t>
  </si>
  <si>
    <t>(923) Outside Services Employed</t>
  </si>
  <si>
    <t>(924) Property Insurance</t>
  </si>
  <si>
    <t>(927) Franchise Requirements</t>
  </si>
  <si>
    <t>(929) Duplicate Charges-Cr.</t>
  </si>
  <si>
    <t>(931) Rents</t>
  </si>
  <si>
    <t>(935) Maintenance of General Plant</t>
  </si>
  <si>
    <t>Total Plant Related</t>
  </si>
  <si>
    <t>Total A&amp;G</t>
  </si>
  <si>
    <t>Total O&amp;M Expenses - Excludes Fuel Purchased Power, A&amp;G &amp; Water for Power</t>
  </si>
  <si>
    <t>A&amp;G Loading Factor Applicable to Non-Plant</t>
  </si>
  <si>
    <t>Total Year-End Gross Plant</t>
  </si>
  <si>
    <t>Total Electric Plant Less General Plant</t>
  </si>
  <si>
    <t>(d)</t>
  </si>
  <si>
    <t>(e)</t>
  </si>
  <si>
    <t>(f)</t>
  </si>
  <si>
    <t>(g)</t>
  </si>
  <si>
    <t>Average</t>
  </si>
  <si>
    <t>5-Year</t>
  </si>
  <si>
    <t>Property Tax</t>
  </si>
  <si>
    <t>LACC Component</t>
  </si>
  <si>
    <r>
      <t>General_Plant</t>
    </r>
    <r>
      <rPr>
        <b/>
        <sz val="12"/>
        <rFont val="Arial"/>
        <family val="2"/>
      </rPr>
      <t xml:space="preserve"> - Calculates the General Plant Loading Factor</t>
    </r>
  </si>
  <si>
    <r>
      <t xml:space="preserve">Working_Cap. </t>
    </r>
    <r>
      <rPr>
        <b/>
        <sz val="12"/>
        <rFont val="Arial"/>
        <family val="2"/>
      </rPr>
      <t>- Calculates the Working Capital Loading Factor</t>
    </r>
  </si>
  <si>
    <r>
      <t>Admin_General</t>
    </r>
    <r>
      <rPr>
        <b/>
        <sz val="12"/>
        <rFont val="Arial"/>
        <family val="2"/>
      </rPr>
      <t xml:space="preserve"> - Calculates the Administrative and General Loading Factor</t>
    </r>
  </si>
  <si>
    <t>Total Deductions for Reserves</t>
  </si>
  <si>
    <t>Plant Additions</t>
  </si>
  <si>
    <t>Non-Fuel Rate Base</t>
  </si>
  <si>
    <t>Total Non-Fuel Rate Base</t>
  </si>
  <si>
    <t>(1) - Line 1 - FERC Form 1, page 207, Total Electric Plant in Service</t>
  </si>
  <si>
    <t>(2) - Line 3 - FERC Form 1, page 207, Total Electric General Plant</t>
  </si>
  <si>
    <t>(3) - Line 5 = Line 1 - Line 3</t>
  </si>
  <si>
    <t>(4) - Line 7 = Line 3 / Line 5</t>
  </si>
  <si>
    <r>
      <t>Description</t>
    </r>
    <r>
      <rPr>
        <b/>
        <sz val="12"/>
        <rFont val="Arial"/>
        <family val="2"/>
      </rPr>
      <t xml:space="preserve"> - Description of File Tabs</t>
    </r>
  </si>
  <si>
    <t>(925.4) WildFire Claims</t>
  </si>
  <si>
    <t>Total Non-Plant Related Minus WildFire Claims</t>
  </si>
  <si>
    <t>Smart Meters</t>
  </si>
  <si>
    <t>Meter Installations-Smart Meters</t>
  </si>
  <si>
    <t>2016 FERC</t>
  </si>
  <si>
    <t>Weighted Average Customer-Related Lighting Distribution RECC</t>
  </si>
  <si>
    <t>Net Working Capital Loading Factor ($000)</t>
  </si>
  <si>
    <t>Repair Deductions Rate Base Adjustment (2016-2042)</t>
  </si>
  <si>
    <t>(1) - Lines 2-9, Lines 15-20, and Line 25 from FERC Form 1, Page 323.</t>
  </si>
  <si>
    <t xml:space="preserve">(2) - Line 26 from FERC Form 1, Pages 320, 321 and 323.  </t>
  </si>
  <si>
    <t>(3) - Line 30 from FERC Form 1, Page 207.</t>
  </si>
  <si>
    <t>TY 2019 GRC Total</t>
  </si>
  <si>
    <t>TY 2016 GRC Total</t>
  </si>
  <si>
    <t>TY 2012 GRC Total</t>
  </si>
  <si>
    <t>NA</t>
  </si>
  <si>
    <t>San Diego Gas &amp; Electric Company ("SDG&amp;E")</t>
  </si>
  <si>
    <t>(5) - Input data in blue font comes from a separate source file.</t>
  </si>
  <si>
    <t>Average 2013 - 2017</t>
  </si>
  <si>
    <t>(4) - Line No. 19 = Line No. 7 + Line No. 9 + Line No. 11 + Line No. 13 + Line No. 15 - Line No. 17.</t>
  </si>
  <si>
    <t>(5) - Line 20 = ( Line 1 + Line 3 ) / Line 19.</t>
  </si>
  <si>
    <t>(6) - Input data in blue font comes from a separate source file.</t>
  </si>
  <si>
    <t>(4) - Input data in blue font comes from a separate source file.</t>
  </si>
  <si>
    <r>
      <t>RECC</t>
    </r>
    <r>
      <rPr>
        <b/>
        <sz val="12"/>
        <rFont val="Arial"/>
        <family val="2"/>
      </rPr>
      <t xml:space="preserve"> - Reports the 2020 RECC Factors by FERC Account</t>
    </r>
  </si>
  <si>
    <t>LACC</t>
  </si>
  <si>
    <t>Cost %</t>
  </si>
  <si>
    <t>(1) - Lines 1 thru 17 of Column (b) reflect recorded year 2016 amounts from 2019 GRC Phase I (A.17-10-007) Revised Direct Testimony of Craig Gentes, Exhibit SDG&amp;E-33, Table SDG&amp;E-RCG-1.</t>
  </si>
  <si>
    <t>(2) - Lines 1 thru 17 of Column (c) reflect recorded year 2013 amounts from 2016 GRC Phase I (A.14-11-003) Direct Testimony of Jesse S. Aragon, Exhibit SDG&amp;E-27, Table SDG&amp;E-JSA-1.</t>
  </si>
  <si>
    <t>(3) - Lines 1 thru 17 of Column (d) reflect recorded year 2009 amounts from 2012 GRC Phase I (A.10-12-005) Direct Testimony of Garry Yee, Exhibit SDG&amp;E-32, Table SDG&amp;E-GGY-1.</t>
  </si>
  <si>
    <t>n/a</t>
  </si>
  <si>
    <t>2019 General Rate Case ("GRC") Phase 2, Application ("A.") 19-03-002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</si>
</sst>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5" formatCode="&quot;$&quot;#,##0_);\(&quot;$&quot;#,##0\)"/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%"/>
    <numFmt numFmtId="165" formatCode="&quot;$&quot;#,##0"/>
    <numFmt numFmtId="166" formatCode="_(* #,##0_);_(* \(#,##0\);_(* &quot;-&quot;??_);_(@_)"/>
  </numFmts>
  <fonts count="25">
    <font>
      <sz val="12"/>
      <name val="Arial MT"/>
    </font>
    <font>
      <sz val="10"/>
      <name val="Arial"/>
      <family val="2"/>
    </font>
    <font>
      <sz val="10"/>
      <name val="Arial"/>
      <family val="2"/>
    </font>
    <font>
      <sz val="8"/>
      <name val="Arial MT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8"/>
      <name val="Arial MT"/>
      <family val="2"/>
    </font>
    <font>
      <sz val="10"/>
      <name val="Arial MT"/>
      <family val="2"/>
    </font>
    <font>
      <b/>
      <sz val="10"/>
      <name val="Arial MT"/>
      <family val="2"/>
    </font>
    <font>
      <sz val="10"/>
      <color indexed="12"/>
      <name val="Arial MT"/>
      <family val="2"/>
    </font>
    <font>
      <b/>
      <sz val="12"/>
      <name val="Arial"/>
      <family val="2"/>
    </font>
    <font>
      <b/>
      <sz val="12"/>
      <color indexed="12"/>
      <name val="Arial"/>
      <family val="2"/>
    </font>
    <font>
      <b/>
      <sz val="12"/>
      <color indexed="39"/>
      <name val="Arial"/>
      <family val="2"/>
    </font>
    <font>
      <sz val="10"/>
      <color rgb="FF0000FF"/>
      <name val="Arial"/>
      <family val="2"/>
    </font>
    <font>
      <u/>
      <sz val="10"/>
      <name val="Arial MT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b/>
      <sz val="12"/>
      <color indexed="8"/>
      <name val="Arial MT"/>
      <family val="2"/>
    </font>
    <font>
      <sz val="12"/>
      <name val="Arial MT"/>
      <family val="2"/>
    </font>
    <font>
      <u val="singleAccounting"/>
      <sz val="10"/>
      <color indexed="12"/>
      <name val="Arial MT"/>
      <family val="2"/>
    </font>
    <font>
      <sz val="10"/>
      <name val="Arial MT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/>
      <top/>
      <bottom style="medium">
        <color indexed="64"/>
      </bottom>
      <diagonal/>
    </border>
  </borders>
  <cellStyleXfs count="7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1" fillId="0" borderId="0"/>
    <xf numFmtId="9" fontId="2" fillId="0" borderId="0" applyFont="0" applyFill="0" applyBorder="0" applyAlignment="0" applyProtection="0"/>
    <xf numFmtId="9" fontId="1" fillId="0" borderId="0" applyNumberFormat="0" applyFill="0" applyBorder="0" applyAlignment="0" applyProtection="0"/>
  </cellStyleXfs>
  <cellXfs count="108">
    <xf numFmtId="0" fontId="0" fillId="0" borderId="0" xfId="0"/>
    <xf numFmtId="0" fontId="5" fillId="0" borderId="0" xfId="4" applyFont="1" applyAlignment="1">
      <alignment horizontal="center"/>
    </xf>
    <xf numFmtId="0" fontId="5" fillId="0" borderId="0" xfId="4" applyFont="1"/>
    <xf numFmtId="38" fontId="6" fillId="0" borderId="0" xfId="4" applyNumberFormat="1" applyFont="1"/>
    <xf numFmtId="0" fontId="5" fillId="0" borderId="0" xfId="4" applyFont="1" applyAlignment="1">
      <alignment wrapText="1"/>
    </xf>
    <xf numFmtId="0" fontId="1" fillId="0" borderId="0" xfId="4" applyFont="1"/>
    <xf numFmtId="0" fontId="5" fillId="0" borderId="0" xfId="4" applyFont="1" applyBorder="1"/>
    <xf numFmtId="0" fontId="1" fillId="0" borderId="0" xfId="4" applyFont="1" applyBorder="1" applyAlignment="1">
      <alignment horizontal="center"/>
    </xf>
    <xf numFmtId="0" fontId="7" fillId="0" borderId="0" xfId="0" applyFont="1" applyProtection="1"/>
    <xf numFmtId="0" fontId="8" fillId="0" borderId="0" xfId="0" applyFont="1"/>
    <xf numFmtId="5" fontId="9" fillId="0" borderId="0" xfId="0" applyNumberFormat="1" applyFont="1"/>
    <xf numFmtId="0" fontId="7" fillId="0" borderId="0" xfId="0" applyFont="1" applyAlignment="1" applyProtection="1">
      <alignment horizontal="center"/>
    </xf>
    <xf numFmtId="14" fontId="8" fillId="0" borderId="0" xfId="0" applyNumberFormat="1" applyFont="1" applyFill="1" applyBorder="1"/>
    <xf numFmtId="0" fontId="8" fillId="0" borderId="0" xfId="0" applyFont="1" applyFill="1" applyBorder="1"/>
    <xf numFmtId="0" fontId="8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0" xfId="0" quotePrefix="1" applyFont="1"/>
    <xf numFmtId="165" fontId="8" fillId="0" borderId="0" xfId="0" applyNumberFormat="1" applyFont="1" applyFill="1"/>
    <xf numFmtId="10" fontId="8" fillId="0" borderId="0" xfId="0" applyNumberFormat="1" applyFont="1"/>
    <xf numFmtId="9" fontId="8" fillId="0" borderId="0" xfId="0" applyNumberFormat="1" applyFont="1"/>
    <xf numFmtId="10" fontId="8" fillId="0" borderId="0" xfId="5" applyNumberFormat="1" applyFont="1"/>
    <xf numFmtId="165" fontId="8" fillId="0" borderId="0" xfId="0" applyNumberFormat="1" applyFont="1"/>
    <xf numFmtId="6" fontId="8" fillId="0" borderId="0" xfId="0" applyNumberFormat="1" applyFont="1"/>
    <xf numFmtId="0" fontId="11" fillId="0" borderId="0" xfId="3" applyFont="1"/>
    <xf numFmtId="0" fontId="11" fillId="0" borderId="0" xfId="3" applyFont="1" applyAlignment="1">
      <alignment horizontal="center"/>
    </xf>
    <xf numFmtId="0" fontId="12" fillId="0" borderId="0" xfId="3" applyFont="1"/>
    <xf numFmtId="0" fontId="13" fillId="0" borderId="0" xfId="3" applyFont="1"/>
    <xf numFmtId="0" fontId="11" fillId="0" borderId="0" xfId="3" applyFont="1" applyAlignment="1"/>
    <xf numFmtId="0" fontId="11" fillId="0" borderId="0" xfId="3" applyFont="1" applyAlignment="1">
      <alignment horizontal="centerContinuous"/>
    </xf>
    <xf numFmtId="38" fontId="14" fillId="0" borderId="0" xfId="4" applyNumberFormat="1" applyFont="1"/>
    <xf numFmtId="6" fontId="8" fillId="0" borderId="0" xfId="0" applyNumberFormat="1" applyFont="1" applyFill="1"/>
    <xf numFmtId="0" fontId="8" fillId="0" borderId="0" xfId="0" applyFont="1" applyFill="1"/>
    <xf numFmtId="165" fontId="15" fillId="0" borderId="0" xfId="0" applyNumberFormat="1" applyFont="1"/>
    <xf numFmtId="6" fontId="8" fillId="0" borderId="0" xfId="2" applyNumberFormat="1" applyFont="1"/>
    <xf numFmtId="0" fontId="1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6" xfId="0" applyFont="1" applyBorder="1" applyAlignment="1">
      <alignment horizontal="center"/>
    </xf>
    <xf numFmtId="0" fontId="1" fillId="0" borderId="0" xfId="0" applyFont="1" applyAlignment="1">
      <alignment horizontal="center"/>
    </xf>
    <xf numFmtId="166" fontId="6" fillId="0" borderId="0" xfId="1" applyNumberFormat="1" applyFont="1"/>
    <xf numFmtId="166" fontId="1" fillId="0" borderId="0" xfId="1" applyNumberFormat="1" applyFont="1"/>
    <xf numFmtId="164" fontId="1" fillId="0" borderId="2" xfId="5" applyNumberFormat="1" applyFont="1" applyBorder="1"/>
    <xf numFmtId="0" fontId="1" fillId="0" borderId="0" xfId="0" applyFont="1" applyBorder="1"/>
    <xf numFmtId="0" fontId="1" fillId="0" borderId="0" xfId="0" quotePrefix="1" applyFont="1"/>
    <xf numFmtId="0" fontId="17" fillId="0" borderId="0" xfId="0" applyFont="1" applyProtection="1"/>
    <xf numFmtId="0" fontId="16" fillId="0" borderId="0" xfId="0" applyFont="1" applyAlignment="1" applyProtection="1">
      <alignment horizontal="center"/>
    </xf>
    <xf numFmtId="0" fontId="16" fillId="0" borderId="3" xfId="0" applyFont="1" applyBorder="1" applyAlignment="1" applyProtection="1">
      <alignment horizontal="center"/>
    </xf>
    <xf numFmtId="0" fontId="16" fillId="0" borderId="3" xfId="0" applyFont="1" applyBorder="1" applyProtection="1"/>
    <xf numFmtId="0" fontId="17" fillId="0" borderId="0" xfId="0" applyFont="1" applyAlignment="1" applyProtection="1">
      <alignment horizontal="center"/>
    </xf>
    <xf numFmtId="5" fontId="6" fillId="0" borderId="0" xfId="0" applyNumberFormat="1" applyFont="1" applyFill="1" applyProtection="1"/>
    <xf numFmtId="5" fontId="17" fillId="0" borderId="0" xfId="0" applyNumberFormat="1" applyFont="1" applyFill="1" applyProtection="1"/>
    <xf numFmtId="0" fontId="17" fillId="0" borderId="0" xfId="0" applyFont="1" applyFill="1" applyProtection="1"/>
    <xf numFmtId="5" fontId="6" fillId="0" borderId="4" xfId="0" applyNumberFormat="1" applyFont="1" applyFill="1" applyBorder="1" applyProtection="1"/>
    <xf numFmtId="5" fontId="17" fillId="0" borderId="0" xfId="0" applyNumberFormat="1" applyFont="1" applyProtection="1"/>
    <xf numFmtId="0" fontId="17" fillId="0" borderId="1" xfId="0" applyFont="1" applyBorder="1" applyProtection="1"/>
    <xf numFmtId="0" fontId="17" fillId="0" borderId="0" xfId="0" quotePrefix="1" applyFont="1" applyProtection="1"/>
    <xf numFmtId="0" fontId="1" fillId="0" borderId="1" xfId="0" applyFont="1" applyBorder="1"/>
    <xf numFmtId="0" fontId="5" fillId="0" borderId="6" xfId="4" applyFont="1" applyBorder="1" applyAlignment="1">
      <alignment horizontal="center"/>
    </xf>
    <xf numFmtId="38" fontId="1" fillId="0" borderId="0" xfId="4" applyNumberFormat="1" applyFont="1"/>
    <xf numFmtId="10" fontId="1" fillId="0" borderId="0" xfId="6" applyNumberFormat="1" applyFont="1"/>
    <xf numFmtId="10" fontId="1" fillId="0" borderId="0" xfId="4" applyNumberFormat="1" applyFont="1"/>
    <xf numFmtId="0" fontId="1" fillId="0" borderId="0" xfId="4" applyFont="1" applyAlignment="1">
      <alignment horizontal="center"/>
    </xf>
    <xf numFmtId="0" fontId="1" fillId="0" borderId="0" xfId="4" applyFont="1" applyBorder="1"/>
    <xf numFmtId="0" fontId="1" fillId="0" borderId="0" xfId="4" quotePrefix="1" applyFont="1"/>
    <xf numFmtId="0" fontId="7" fillId="0" borderId="6" xfId="0" applyFont="1" applyBorder="1" applyAlignment="1" applyProtection="1">
      <alignment horizontal="center"/>
    </xf>
    <xf numFmtId="0" fontId="8" fillId="0" borderId="6" xfId="0" applyFont="1" applyBorder="1"/>
    <xf numFmtId="0" fontId="11" fillId="0" borderId="0" xfId="0" applyFont="1"/>
    <xf numFmtId="0" fontId="19" fillId="0" borderId="0" xfId="0" applyFont="1"/>
    <xf numFmtId="0" fontId="18" fillId="0" borderId="0" xfId="0" applyFont="1" applyProtection="1"/>
    <xf numFmtId="0" fontId="20" fillId="0" borderId="0" xfId="0" applyFont="1" applyProtection="1"/>
    <xf numFmtId="0" fontId="11" fillId="0" borderId="0" xfId="4" applyFont="1"/>
    <xf numFmtId="0" fontId="19" fillId="0" borderId="0" xfId="4" applyFont="1"/>
    <xf numFmtId="0" fontId="21" fillId="0" borderId="0" xfId="0" applyFont="1" applyProtection="1"/>
    <xf numFmtId="0" fontId="22" fillId="0" borderId="0" xfId="0" applyFont="1"/>
    <xf numFmtId="10" fontId="1" fillId="0" borderId="0" xfId="0" applyNumberFormat="1" applyFont="1"/>
    <xf numFmtId="10" fontId="17" fillId="0" borderId="5" xfId="0" applyNumberFormat="1" applyFont="1" applyBorder="1" applyProtection="1"/>
    <xf numFmtId="0" fontId="11" fillId="0" borderId="0" xfId="0" applyFont="1" applyAlignment="1">
      <alignment horizontal="center"/>
    </xf>
    <xf numFmtId="0" fontId="11" fillId="0" borderId="0" xfId="0" applyFont="1" applyBorder="1" applyAlignment="1">
      <alignment horizontal="center"/>
    </xf>
    <xf numFmtId="43" fontId="10" fillId="0" borderId="0" xfId="5" applyNumberFormat="1" applyFont="1" applyAlignment="1">
      <alignment horizontal="right"/>
    </xf>
    <xf numFmtId="166" fontId="10" fillId="2" borderId="0" xfId="0" applyNumberFormat="1" applyFont="1" applyFill="1"/>
    <xf numFmtId="43" fontId="8" fillId="0" borderId="0" xfId="1" applyFont="1" applyAlignment="1">
      <alignment horizontal="right"/>
    </xf>
    <xf numFmtId="43" fontId="8" fillId="0" borderId="0" xfId="1" applyFont="1"/>
    <xf numFmtId="166" fontId="23" fillId="2" borderId="0" xfId="0" applyNumberFormat="1" applyFont="1" applyFill="1"/>
    <xf numFmtId="3" fontId="14" fillId="0" borderId="0" xfId="0" applyNumberFormat="1" applyFont="1" applyBorder="1" applyAlignment="1">
      <alignment horizontal="right" vertical="center"/>
    </xf>
    <xf numFmtId="10" fontId="1" fillId="0" borderId="0" xfId="5" applyNumberFormat="1" applyFont="1"/>
    <xf numFmtId="0" fontId="1" fillId="0" borderId="0" xfId="4" quotePrefix="1" applyFont="1" applyFill="1"/>
    <xf numFmtId="5" fontId="1" fillId="0" borderId="0" xfId="0" applyNumberFormat="1" applyFont="1" applyFill="1" applyProtection="1"/>
    <xf numFmtId="43" fontId="1" fillId="0" borderId="0" xfId="1" applyFont="1"/>
    <xf numFmtId="0" fontId="17" fillId="0" borderId="0" xfId="0" applyFont="1" applyBorder="1" applyProtection="1"/>
    <xf numFmtId="5" fontId="1" fillId="0" borderId="0" xfId="0" applyNumberFormat="1" applyFont="1" applyFill="1" applyAlignment="1" applyProtection="1">
      <alignment horizontal="right"/>
    </xf>
    <xf numFmtId="0" fontId="7" fillId="0" borderId="0" xfId="0" applyFont="1" applyAlignment="1" applyProtection="1">
      <alignment horizontal="left"/>
    </xf>
    <xf numFmtId="0" fontId="8" fillId="0" borderId="0" xfId="0" applyFont="1" applyAlignment="1">
      <alignment horizontal="left"/>
    </xf>
    <xf numFmtId="0" fontId="16" fillId="0" borderId="0" xfId="0" applyFont="1" applyAlignment="1" applyProtection="1">
      <alignment horizontal="right"/>
    </xf>
    <xf numFmtId="10" fontId="16" fillId="0" borderId="0" xfId="0" applyNumberFormat="1" applyFont="1" applyProtection="1"/>
    <xf numFmtId="165" fontId="10" fillId="0" borderId="0" xfId="0" applyNumberFormat="1" applyFont="1" applyFill="1"/>
    <xf numFmtId="0" fontId="1" fillId="0" borderId="0" xfId="0" applyFont="1" applyFill="1" applyBorder="1"/>
    <xf numFmtId="43" fontId="8" fillId="0" borderId="0" xfId="0" applyNumberFormat="1" applyFont="1"/>
    <xf numFmtId="0" fontId="8" fillId="0" borderId="6" xfId="0" applyFont="1" applyFill="1" applyBorder="1"/>
    <xf numFmtId="0" fontId="24" fillId="0" borderId="6" xfId="0" applyFont="1" applyBorder="1" applyAlignment="1">
      <alignment horizontal="center"/>
    </xf>
    <xf numFmtId="0" fontId="11" fillId="0" borderId="0" xfId="3" applyFont="1" applyAlignment="1">
      <alignment horizontal="center"/>
    </xf>
    <xf numFmtId="0" fontId="18" fillId="0" borderId="0" xfId="0" applyFont="1" applyAlignment="1" applyProtection="1">
      <alignment horizontal="center"/>
    </xf>
    <xf numFmtId="0" fontId="11" fillId="0" borderId="0" xfId="0" applyFont="1" applyAlignment="1">
      <alignment horizontal="center"/>
    </xf>
    <xf numFmtId="5" fontId="5" fillId="0" borderId="0" xfId="0" applyNumberFormat="1" applyFont="1" applyAlignment="1">
      <alignment horizontal="center"/>
    </xf>
    <xf numFmtId="0" fontId="11" fillId="0" borderId="0" xfId="4" applyFont="1" applyAlignment="1">
      <alignment horizontal="center"/>
    </xf>
    <xf numFmtId="0" fontId="9" fillId="0" borderId="0" xfId="0" applyFont="1" applyAlignment="1">
      <alignment horizontal="center"/>
    </xf>
    <xf numFmtId="0" fontId="21" fillId="0" borderId="0" xfId="0" applyFont="1" applyAlignment="1" applyProtection="1">
      <alignment horizontal="center"/>
    </xf>
  </cellXfs>
  <cellStyles count="7">
    <cellStyle name="Comma" xfId="1" builtinId="3"/>
    <cellStyle name="Currency" xfId="2" builtinId="4"/>
    <cellStyle name="Normal" xfId="0" builtinId="0"/>
    <cellStyle name="Normal_Customer Workpapers" xfId="3" xr:uid="{00000000-0005-0000-0000-000003000000}"/>
    <cellStyle name="Normal_FERC exportdata-a&amp;g" xfId="4" xr:uid="{00000000-0005-0000-0000-000004000000}"/>
    <cellStyle name="Percent" xfId="5" builtinId="5"/>
    <cellStyle name="Percent_FERC exportdata-a&amp;g" xfId="6" xr:uid="{00000000-0005-0000-0000-000006000000}"/>
  </cellStyles>
  <dxfs count="0"/>
  <tableStyles count="0" defaultTableStyle="TableStyleMedium2" defaultPivotStyle="PivotStyleLight16"/>
  <colors>
    <mruColors>
      <color rgb="FF0000FF"/>
      <color rgb="FF2201E5"/>
      <color rgb="FF2D0AFE"/>
      <color rgb="FF482A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2"/>
  <sheetViews>
    <sheetView tabSelected="1" workbookViewId="0">
      <selection activeCell="R14" sqref="R14"/>
    </sheetView>
  </sheetViews>
  <sheetFormatPr defaultColWidth="7.109375" defaultRowHeight="15.75"/>
  <cols>
    <col min="1" max="1" width="9.88671875" style="25" customWidth="1"/>
    <col min="2" max="16384" width="7.109375" style="25"/>
  </cols>
  <sheetData>
    <row r="1" spans="1:21">
      <c r="A1" s="101" t="s">
        <v>103</v>
      </c>
      <c r="B1" s="101"/>
      <c r="C1" s="101"/>
      <c r="D1" s="101"/>
      <c r="E1" s="101"/>
      <c r="F1" s="101"/>
      <c r="G1" s="101"/>
      <c r="H1" s="101"/>
      <c r="I1" s="101"/>
      <c r="J1" s="101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</row>
    <row r="2" spans="1:21">
      <c r="A2" s="101" t="s">
        <v>117</v>
      </c>
      <c r="B2" s="101"/>
      <c r="C2" s="101"/>
      <c r="D2" s="101"/>
      <c r="E2" s="101"/>
      <c r="F2" s="101"/>
      <c r="G2" s="101"/>
      <c r="H2" s="101"/>
      <c r="I2" s="101"/>
      <c r="J2" s="101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</row>
    <row r="3" spans="1:21">
      <c r="B3" s="30"/>
      <c r="C3" s="30"/>
      <c r="D3" s="30"/>
      <c r="E3" s="30"/>
      <c r="F3" s="30"/>
      <c r="G3" s="30"/>
      <c r="H3" s="30"/>
      <c r="I3" s="30"/>
      <c r="J3" s="30"/>
    </row>
    <row r="4" spans="1:21">
      <c r="A4" s="101" t="s">
        <v>45</v>
      </c>
      <c r="B4" s="101"/>
      <c r="C4" s="101"/>
      <c r="D4" s="101"/>
      <c r="E4" s="101"/>
      <c r="F4" s="101"/>
      <c r="G4" s="101"/>
      <c r="H4" s="101"/>
      <c r="I4" s="101"/>
      <c r="J4" s="101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</row>
    <row r="5" spans="1:21">
      <c r="A5" s="26"/>
      <c r="B5" s="26"/>
      <c r="C5" s="26"/>
      <c r="D5" s="26"/>
      <c r="E5" s="26"/>
      <c r="F5" s="26"/>
      <c r="G5" s="26"/>
      <c r="H5" s="26"/>
      <c r="I5" s="26"/>
      <c r="J5" s="26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</row>
    <row r="6" spans="1:21">
      <c r="A6" s="78" t="s">
        <v>2</v>
      </c>
    </row>
    <row r="7" spans="1:21">
      <c r="A7" s="79" t="s">
        <v>4</v>
      </c>
    </row>
    <row r="8" spans="1:21">
      <c r="A8" s="26">
        <v>1</v>
      </c>
      <c r="B8" s="27" t="s">
        <v>87</v>
      </c>
    </row>
    <row r="9" spans="1:21">
      <c r="A9" s="26">
        <v>2</v>
      </c>
      <c r="B9" s="28" t="s">
        <v>76</v>
      </c>
    </row>
    <row r="10" spans="1:21">
      <c r="A10" s="26">
        <v>3</v>
      </c>
      <c r="B10" s="28" t="s">
        <v>77</v>
      </c>
    </row>
    <row r="11" spans="1:21">
      <c r="A11" s="26">
        <v>4</v>
      </c>
      <c r="B11" s="28" t="s">
        <v>78</v>
      </c>
    </row>
    <row r="12" spans="1:21">
      <c r="A12" s="26">
        <v>5</v>
      </c>
      <c r="B12" s="28" t="s">
        <v>110</v>
      </c>
    </row>
  </sheetData>
  <mergeCells count="3">
    <mergeCell ref="A1:J1"/>
    <mergeCell ref="A2:J2"/>
    <mergeCell ref="A4:J4"/>
  </mergeCells>
  <phoneticPr fontId="1" type="noConversion"/>
  <pageMargins left="0.75" right="0.75" top="1" bottom="1" header="0.5" footer="0.5"/>
  <pageSetup scale="68" orientation="landscape" r:id="rId1"/>
  <headerFooter alignWithMargins="0">
    <oddFooter>&amp;LModel &amp;F  Tab &amp;A&amp;C&amp;D&amp;RRegulatory Analysis 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27"/>
  <sheetViews>
    <sheetView zoomScaleNormal="100" workbookViewId="0">
      <selection activeCell="C14" sqref="C14"/>
    </sheetView>
  </sheetViews>
  <sheetFormatPr defaultColWidth="8.88671875" defaultRowHeight="12.75"/>
  <cols>
    <col min="1" max="1" width="3.77734375" style="36" customWidth="1"/>
    <col min="2" max="2" width="31" style="36" bestFit="1" customWidth="1"/>
    <col min="3" max="6" width="12.44140625" style="36" bestFit="1" customWidth="1"/>
    <col min="7" max="7" width="12.44140625" style="36" customWidth="1"/>
    <col min="8" max="16384" width="8.88671875" style="36"/>
  </cols>
  <sheetData>
    <row r="1" spans="1:8" ht="15.75">
      <c r="A1" s="102" t="str">
        <f>Description!A1</f>
        <v>San Diego Gas &amp; Electric Company ("SDG&amp;E")</v>
      </c>
      <c r="B1" s="102"/>
      <c r="C1" s="102"/>
      <c r="D1" s="102"/>
      <c r="E1" s="102"/>
      <c r="F1" s="102"/>
      <c r="G1" s="102"/>
      <c r="H1" s="102"/>
    </row>
    <row r="2" spans="1:8" ht="15.75">
      <c r="A2" s="102" t="str">
        <f>Description!A2</f>
        <v>2019 General Rate Case ("GRC") Phase 2, Application ("A.") 19-03-002</v>
      </c>
      <c r="B2" s="102"/>
      <c r="C2" s="102"/>
      <c r="D2" s="102"/>
      <c r="E2" s="102"/>
      <c r="F2" s="102"/>
      <c r="G2" s="102"/>
      <c r="H2" s="102"/>
    </row>
    <row r="3" spans="1:8" ht="15.75">
      <c r="A3" s="102"/>
      <c r="B3" s="102"/>
      <c r="C3" s="102"/>
      <c r="D3" s="102"/>
      <c r="E3" s="102"/>
      <c r="F3" s="102"/>
      <c r="G3" s="102"/>
      <c r="H3" s="102"/>
    </row>
    <row r="4" spans="1:8" ht="15.75">
      <c r="A4" s="68"/>
      <c r="B4" s="69"/>
      <c r="C4" s="69"/>
      <c r="D4" s="69"/>
      <c r="E4" s="69"/>
      <c r="F4" s="69"/>
      <c r="G4" s="69"/>
      <c r="H4" s="69"/>
    </row>
    <row r="5" spans="1:8" ht="15.75">
      <c r="A5" s="103" t="s">
        <v>0</v>
      </c>
      <c r="B5" s="103"/>
      <c r="C5" s="103"/>
      <c r="D5" s="103"/>
      <c r="E5" s="103"/>
      <c r="F5" s="103"/>
      <c r="G5" s="103"/>
      <c r="H5" s="103"/>
    </row>
    <row r="6" spans="1:8" ht="15.75">
      <c r="A6" s="103" t="s">
        <v>1</v>
      </c>
      <c r="B6" s="103"/>
      <c r="C6" s="103"/>
      <c r="D6" s="103"/>
      <c r="E6" s="103"/>
      <c r="F6" s="103"/>
      <c r="G6" s="103"/>
      <c r="H6" s="103"/>
    </row>
    <row r="8" spans="1:8" s="37" customFormat="1">
      <c r="A8" s="38" t="s">
        <v>2</v>
      </c>
      <c r="H8" s="38" t="s">
        <v>73</v>
      </c>
    </row>
    <row r="9" spans="1:8" s="37" customFormat="1" ht="13.5" thickBot="1">
      <c r="A9" s="39" t="s">
        <v>4</v>
      </c>
      <c r="B9" s="39" t="s">
        <v>3</v>
      </c>
      <c r="C9" s="39">
        <v>2013</v>
      </c>
      <c r="D9" s="39">
        <v>2014</v>
      </c>
      <c r="E9" s="39">
        <v>2015</v>
      </c>
      <c r="F9" s="39">
        <v>2016</v>
      </c>
      <c r="G9" s="39">
        <v>2017</v>
      </c>
      <c r="H9" s="39" t="s">
        <v>72</v>
      </c>
    </row>
    <row r="10" spans="1:8" s="37" customFormat="1">
      <c r="B10" s="38" t="s">
        <v>5</v>
      </c>
      <c r="C10" s="38" t="s">
        <v>6</v>
      </c>
      <c r="D10" s="38" t="s">
        <v>17</v>
      </c>
      <c r="E10" s="38" t="s">
        <v>68</v>
      </c>
      <c r="F10" s="38" t="s">
        <v>69</v>
      </c>
      <c r="G10" s="38" t="s">
        <v>70</v>
      </c>
      <c r="H10" s="38" t="s">
        <v>71</v>
      </c>
    </row>
    <row r="12" spans="1:8">
      <c r="A12" s="40">
        <v>1</v>
      </c>
      <c r="B12" s="37" t="s">
        <v>8</v>
      </c>
      <c r="C12" s="41">
        <v>10372233351</v>
      </c>
      <c r="D12" s="41">
        <v>11301251484</v>
      </c>
      <c r="E12" s="41">
        <v>12012937207</v>
      </c>
      <c r="F12" s="41">
        <v>12656886295</v>
      </c>
      <c r="G12" s="41">
        <v>13647237397</v>
      </c>
    </row>
    <row r="13" spans="1:8">
      <c r="A13" s="40">
        <f>A12+1</f>
        <v>2</v>
      </c>
      <c r="B13" s="37"/>
      <c r="C13" s="41"/>
      <c r="D13" s="41"/>
      <c r="E13" s="41"/>
      <c r="F13" s="41"/>
      <c r="G13" s="41"/>
    </row>
    <row r="14" spans="1:8">
      <c r="A14" s="40">
        <f t="shared" ref="A14:A20" si="0">A13+1</f>
        <v>3</v>
      </c>
      <c r="B14" s="37" t="s">
        <v>7</v>
      </c>
      <c r="C14" s="41">
        <v>266955908</v>
      </c>
      <c r="D14" s="41">
        <v>301645136</v>
      </c>
      <c r="E14" s="41">
        <v>322015542</v>
      </c>
      <c r="F14" s="41">
        <v>348911868</v>
      </c>
      <c r="G14" s="41">
        <v>383134489</v>
      </c>
    </row>
    <row r="15" spans="1:8">
      <c r="A15" s="40">
        <f t="shared" si="0"/>
        <v>4</v>
      </c>
      <c r="B15" s="37"/>
    </row>
    <row r="16" spans="1:8">
      <c r="A16" s="40">
        <f t="shared" si="0"/>
        <v>5</v>
      </c>
      <c r="B16" s="37" t="s">
        <v>67</v>
      </c>
      <c r="C16" s="42">
        <f>C12-C14</f>
        <v>10105277443</v>
      </c>
      <c r="D16" s="42">
        <f>D12-D14</f>
        <v>10999606348</v>
      </c>
      <c r="E16" s="42">
        <f>E12-E14</f>
        <v>11690921665</v>
      </c>
      <c r="F16" s="42">
        <f>F12-F14</f>
        <v>12307974427</v>
      </c>
      <c r="G16" s="42">
        <f>G12-G14</f>
        <v>13264102908</v>
      </c>
    </row>
    <row r="17" spans="1:8">
      <c r="A17" s="40">
        <f t="shared" si="0"/>
        <v>6</v>
      </c>
      <c r="B17" s="37"/>
    </row>
    <row r="18" spans="1:8" ht="13.5" thickBot="1">
      <c r="A18" s="40">
        <f t="shared" si="0"/>
        <v>7</v>
      </c>
      <c r="B18" s="37" t="s">
        <v>1</v>
      </c>
      <c r="C18" s="43">
        <f>C14/C16</f>
        <v>2.6417474384626848E-2</v>
      </c>
      <c r="D18" s="43">
        <f>D14/D16</f>
        <v>2.7423266474881306E-2</v>
      </c>
      <c r="E18" s="43">
        <f>E14/E16</f>
        <v>2.7544068057871123E-2</v>
      </c>
      <c r="F18" s="43">
        <f>F14/F16</f>
        <v>2.8348439466578036E-2</v>
      </c>
      <c r="G18" s="43">
        <f>G14/G16</f>
        <v>2.8885066080791597E-2</v>
      </c>
    </row>
    <row r="19" spans="1:8" ht="13.5" thickTop="1">
      <c r="A19" s="40">
        <f t="shared" si="0"/>
        <v>8</v>
      </c>
      <c r="B19" s="37"/>
    </row>
    <row r="20" spans="1:8">
      <c r="A20" s="40">
        <f t="shared" si="0"/>
        <v>9</v>
      </c>
      <c r="B20" s="37" t="s">
        <v>105</v>
      </c>
      <c r="H20" s="76">
        <f>AVERAGE(C18:G18)</f>
        <v>2.7723662892949787E-2</v>
      </c>
    </row>
    <row r="22" spans="1:8">
      <c r="A22" s="44"/>
      <c r="B22" s="44" t="s">
        <v>9</v>
      </c>
    </row>
    <row r="23" spans="1:8">
      <c r="A23" s="45"/>
      <c r="B23" s="45" t="s">
        <v>83</v>
      </c>
    </row>
    <row r="24" spans="1:8">
      <c r="A24" s="45"/>
      <c r="B24" s="45" t="s">
        <v>84</v>
      </c>
    </row>
    <row r="25" spans="1:8">
      <c r="A25" s="45"/>
      <c r="B25" s="45" t="s">
        <v>85</v>
      </c>
    </row>
    <row r="26" spans="1:8">
      <c r="A26" s="45"/>
      <c r="B26" s="45" t="s">
        <v>86</v>
      </c>
    </row>
    <row r="27" spans="1:8">
      <c r="B27" s="97" t="s">
        <v>104</v>
      </c>
    </row>
  </sheetData>
  <mergeCells count="5">
    <mergeCell ref="A1:H1"/>
    <mergeCell ref="A2:H2"/>
    <mergeCell ref="A3:H3"/>
    <mergeCell ref="A5:H5"/>
    <mergeCell ref="A6:H6"/>
  </mergeCells>
  <phoneticPr fontId="3" type="noConversion"/>
  <printOptions horizontalCentered="1"/>
  <pageMargins left="0.75" right="0.75" top="1" bottom="1" header="0.5" footer="0.5"/>
  <pageSetup scale="99" orientation="landscape" r:id="rId1"/>
  <headerFooter alignWithMargins="0">
    <oddFooter>&amp;L&amp;10&amp;A&amp;R&amp;10&amp;D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transitionEvaluation="1">
    <pageSetUpPr fitToPage="1"/>
  </sheetPr>
  <dimension ref="A1:I43"/>
  <sheetViews>
    <sheetView defaultGridColor="0" topLeftCell="A8" colorId="22" zoomScaleNormal="100" workbookViewId="0">
      <selection activeCell="D25" sqref="D25"/>
    </sheetView>
  </sheetViews>
  <sheetFormatPr defaultColWidth="9.77734375" defaultRowHeight="12.75"/>
  <cols>
    <col min="1" max="1" width="8" style="36" customWidth="1"/>
    <col min="2" max="2" width="40.6640625" style="36" customWidth="1"/>
    <col min="3" max="3" width="38" style="36" bestFit="1" customWidth="1"/>
    <col min="4" max="6" width="20.88671875" style="36" customWidth="1"/>
    <col min="7" max="7" width="7.88671875" style="36" customWidth="1"/>
    <col min="8" max="8" width="9.77734375" style="36"/>
    <col min="9" max="9" width="10.77734375" style="36" bestFit="1" customWidth="1"/>
    <col min="10" max="16384" width="9.77734375" style="36"/>
  </cols>
  <sheetData>
    <row r="1" spans="1:7" ht="15.75">
      <c r="A1" s="102" t="str">
        <f>Description!A1</f>
        <v>San Diego Gas &amp; Electric Company ("SDG&amp;E")</v>
      </c>
      <c r="B1" s="102"/>
      <c r="C1" s="102"/>
      <c r="D1" s="102"/>
      <c r="E1" s="102"/>
      <c r="F1" s="102"/>
      <c r="G1" s="102"/>
    </row>
    <row r="2" spans="1:7" ht="15.75">
      <c r="A2" s="102" t="str">
        <f>Description!A2</f>
        <v>2019 General Rate Case ("GRC") Phase 2, Application ("A.") 19-03-002</v>
      </c>
      <c r="B2" s="102"/>
      <c r="C2" s="102"/>
      <c r="D2" s="102"/>
      <c r="E2" s="102"/>
      <c r="F2" s="102"/>
      <c r="G2" s="102"/>
    </row>
    <row r="3" spans="1:7" ht="15.75">
      <c r="A3" s="102"/>
      <c r="B3" s="102"/>
      <c r="C3" s="102"/>
      <c r="D3" s="102"/>
      <c r="E3" s="102"/>
      <c r="F3" s="102"/>
      <c r="G3" s="102"/>
    </row>
    <row r="4" spans="1:7" ht="15.75">
      <c r="A4" s="70"/>
      <c r="B4" s="71"/>
      <c r="C4" s="71"/>
      <c r="D4" s="71"/>
      <c r="E4" s="71"/>
      <c r="F4" s="71"/>
      <c r="G4" s="71"/>
    </row>
    <row r="5" spans="1:7" ht="15.75">
      <c r="A5" s="102" t="s">
        <v>0</v>
      </c>
      <c r="B5" s="102"/>
      <c r="C5" s="102"/>
      <c r="D5" s="102"/>
      <c r="E5" s="102"/>
      <c r="F5" s="102"/>
      <c r="G5" s="102"/>
    </row>
    <row r="6" spans="1:7" ht="15.75">
      <c r="A6" s="102" t="s">
        <v>94</v>
      </c>
      <c r="B6" s="102"/>
      <c r="C6" s="102"/>
      <c r="D6" s="102"/>
      <c r="E6" s="102"/>
      <c r="F6" s="102"/>
      <c r="G6" s="102"/>
    </row>
    <row r="7" spans="1:7">
      <c r="A7" s="104"/>
      <c r="B7" s="104"/>
      <c r="C7" s="104"/>
      <c r="D7" s="104"/>
      <c r="E7" s="104"/>
      <c r="F7" s="104"/>
      <c r="G7" s="104"/>
    </row>
    <row r="9" spans="1:7">
      <c r="A9" s="47" t="s">
        <v>2</v>
      </c>
      <c r="B9" s="37"/>
      <c r="C9" s="37"/>
      <c r="D9" s="37"/>
      <c r="E9" s="37"/>
      <c r="F9" s="37"/>
      <c r="G9" s="47" t="s">
        <v>2</v>
      </c>
    </row>
    <row r="10" spans="1:7" ht="13.5" thickBot="1">
      <c r="A10" s="48" t="s">
        <v>4</v>
      </c>
      <c r="B10" s="49"/>
      <c r="C10" s="48" t="s">
        <v>3</v>
      </c>
      <c r="D10" s="48" t="s">
        <v>99</v>
      </c>
      <c r="E10" s="48" t="s">
        <v>100</v>
      </c>
      <c r="F10" s="48" t="s">
        <v>101</v>
      </c>
      <c r="G10" s="48" t="s">
        <v>4</v>
      </c>
    </row>
    <row r="11" spans="1:7">
      <c r="B11" s="46"/>
      <c r="C11" s="50" t="s">
        <v>5</v>
      </c>
      <c r="D11" s="50" t="s">
        <v>6</v>
      </c>
      <c r="E11" s="50" t="s">
        <v>17</v>
      </c>
      <c r="F11" s="50" t="s">
        <v>68</v>
      </c>
    </row>
    <row r="13" spans="1:7">
      <c r="A13" s="50">
        <v>1</v>
      </c>
      <c r="B13" s="46" t="s">
        <v>11</v>
      </c>
      <c r="C13" s="46"/>
      <c r="D13" s="51">
        <f>D23</f>
        <v>100712</v>
      </c>
      <c r="E13" s="51">
        <v>0</v>
      </c>
      <c r="F13" s="51">
        <v>-10308</v>
      </c>
      <c r="G13" s="50">
        <f>A13</f>
        <v>1</v>
      </c>
    </row>
    <row r="14" spans="1:7">
      <c r="A14" s="50">
        <f>A13+1</f>
        <v>2</v>
      </c>
      <c r="B14" s="46"/>
      <c r="C14" s="46"/>
      <c r="D14" s="52"/>
      <c r="E14" s="51"/>
      <c r="F14" s="51"/>
      <c r="G14" s="50">
        <f t="shared" ref="G14:G33" si="0">A14</f>
        <v>2</v>
      </c>
    </row>
    <row r="15" spans="1:7">
      <c r="A15" s="50">
        <f t="shared" ref="A15:A33" si="1">A14+1</f>
        <v>3</v>
      </c>
      <c r="B15" s="46" t="s">
        <v>12</v>
      </c>
      <c r="C15" s="46"/>
      <c r="D15" s="52">
        <f>D21*0.5</f>
        <v>50835.5</v>
      </c>
      <c r="E15" s="88">
        <v>31387.5</v>
      </c>
      <c r="F15" s="88">
        <v>27677</v>
      </c>
      <c r="G15" s="50">
        <f t="shared" si="0"/>
        <v>3</v>
      </c>
    </row>
    <row r="16" spans="1:7">
      <c r="A16" s="50">
        <f t="shared" si="1"/>
        <v>4</v>
      </c>
      <c r="B16" s="46"/>
      <c r="C16" s="46"/>
      <c r="D16" s="52"/>
      <c r="E16" s="51"/>
      <c r="F16" s="51"/>
      <c r="G16" s="50">
        <f t="shared" si="0"/>
        <v>4</v>
      </c>
    </row>
    <row r="17" spans="1:9">
      <c r="A17" s="50">
        <f t="shared" si="1"/>
        <v>5</v>
      </c>
      <c r="B17" s="46" t="s">
        <v>81</v>
      </c>
      <c r="C17" s="46"/>
      <c r="D17" s="52"/>
      <c r="E17" s="51"/>
      <c r="F17" s="51"/>
      <c r="G17" s="50">
        <f t="shared" si="0"/>
        <v>5</v>
      </c>
    </row>
    <row r="18" spans="1:9">
      <c r="A18" s="50">
        <f t="shared" si="1"/>
        <v>6</v>
      </c>
      <c r="B18" s="46"/>
      <c r="C18" s="46"/>
      <c r="D18" s="53"/>
      <c r="E18" s="51"/>
      <c r="F18" s="51"/>
      <c r="G18" s="50">
        <f t="shared" si="0"/>
        <v>6</v>
      </c>
    </row>
    <row r="19" spans="1:9">
      <c r="A19" s="50">
        <f t="shared" si="1"/>
        <v>7</v>
      </c>
      <c r="B19" s="46"/>
      <c r="C19" s="46" t="s">
        <v>13</v>
      </c>
      <c r="D19" s="51">
        <v>9805446</v>
      </c>
      <c r="E19" s="51">
        <v>8340969</v>
      </c>
      <c r="F19" s="51">
        <v>6615837</v>
      </c>
      <c r="G19" s="50">
        <f t="shared" si="0"/>
        <v>7</v>
      </c>
    </row>
    <row r="20" spans="1:9">
      <c r="A20" s="50">
        <f t="shared" si="1"/>
        <v>8</v>
      </c>
      <c r="B20" s="46"/>
      <c r="C20" s="46"/>
      <c r="D20" s="51"/>
      <c r="E20" s="51"/>
      <c r="F20" s="51"/>
      <c r="G20" s="50">
        <f t="shared" si="0"/>
        <v>8</v>
      </c>
    </row>
    <row r="21" spans="1:9">
      <c r="A21" s="50">
        <f t="shared" si="1"/>
        <v>9</v>
      </c>
      <c r="B21" s="46"/>
      <c r="C21" s="46" t="s">
        <v>14</v>
      </c>
      <c r="D21" s="51">
        <v>101671</v>
      </c>
      <c r="E21" s="51">
        <v>62775</v>
      </c>
      <c r="F21" s="51">
        <v>55354</v>
      </c>
      <c r="G21" s="50">
        <f t="shared" si="0"/>
        <v>9</v>
      </c>
    </row>
    <row r="22" spans="1:9">
      <c r="A22" s="50">
        <f t="shared" si="1"/>
        <v>10</v>
      </c>
      <c r="B22" s="46"/>
      <c r="C22" s="46"/>
      <c r="D22" s="52"/>
      <c r="E22" s="51"/>
      <c r="F22" s="51"/>
      <c r="G22" s="50">
        <f t="shared" si="0"/>
        <v>10</v>
      </c>
    </row>
    <row r="23" spans="1:9">
      <c r="A23" s="50">
        <f t="shared" si="1"/>
        <v>11</v>
      </c>
      <c r="B23" s="46"/>
      <c r="C23" s="46" t="s">
        <v>11</v>
      </c>
      <c r="D23" s="51">
        <v>100712</v>
      </c>
      <c r="E23" s="88">
        <v>0</v>
      </c>
      <c r="F23" s="51">
        <v>-10308</v>
      </c>
      <c r="G23" s="50">
        <f t="shared" si="0"/>
        <v>11</v>
      </c>
    </row>
    <row r="24" spans="1:9">
      <c r="A24" s="50">
        <f t="shared" si="1"/>
        <v>12</v>
      </c>
      <c r="B24" s="46"/>
      <c r="C24" s="46"/>
      <c r="D24" s="51"/>
      <c r="E24" s="51"/>
      <c r="F24" s="51"/>
      <c r="G24" s="50">
        <f t="shared" si="0"/>
        <v>12</v>
      </c>
    </row>
    <row r="25" spans="1:9">
      <c r="A25" s="50">
        <f t="shared" si="1"/>
        <v>13</v>
      </c>
      <c r="B25" s="46"/>
      <c r="C25" s="46" t="s">
        <v>95</v>
      </c>
      <c r="D25" s="51">
        <v>-42484</v>
      </c>
      <c r="E25" s="91" t="s">
        <v>102</v>
      </c>
      <c r="F25" s="91" t="s">
        <v>102</v>
      </c>
      <c r="G25" s="50">
        <f t="shared" si="0"/>
        <v>13</v>
      </c>
    </row>
    <row r="26" spans="1:9">
      <c r="A26" s="50">
        <f t="shared" si="1"/>
        <v>14</v>
      </c>
      <c r="B26" s="46"/>
      <c r="C26" s="46"/>
      <c r="D26" s="51"/>
      <c r="E26" s="51"/>
      <c r="F26" s="51"/>
      <c r="G26" s="50">
        <f t="shared" si="0"/>
        <v>14</v>
      </c>
    </row>
    <row r="27" spans="1:9">
      <c r="A27" s="50">
        <f t="shared" si="1"/>
        <v>15</v>
      </c>
      <c r="B27" s="46"/>
      <c r="C27" s="46" t="s">
        <v>19</v>
      </c>
      <c r="D27" s="51">
        <v>-36380</v>
      </c>
      <c r="E27" s="51">
        <v>-16425</v>
      </c>
      <c r="F27" s="51">
        <v>-16160</v>
      </c>
      <c r="G27" s="50">
        <f t="shared" si="0"/>
        <v>15</v>
      </c>
    </row>
    <row r="28" spans="1:9">
      <c r="A28" s="50">
        <f t="shared" si="1"/>
        <v>16</v>
      </c>
      <c r="B28" s="46"/>
      <c r="C28" s="46"/>
      <c r="D28" s="51"/>
      <c r="E28" s="51"/>
      <c r="F28" s="51"/>
      <c r="G28" s="50">
        <f t="shared" si="0"/>
        <v>16</v>
      </c>
    </row>
    <row r="29" spans="1:9">
      <c r="A29" s="50">
        <f t="shared" si="1"/>
        <v>17</v>
      </c>
      <c r="B29" s="46"/>
      <c r="C29" s="46" t="s">
        <v>79</v>
      </c>
      <c r="D29" s="54">
        <v>5238172</v>
      </c>
      <c r="E29" s="54">
        <v>-4251094</v>
      </c>
      <c r="F29" s="54">
        <v>-3287554</v>
      </c>
      <c r="G29" s="50">
        <f t="shared" si="0"/>
        <v>17</v>
      </c>
    </row>
    <row r="30" spans="1:9">
      <c r="A30" s="50">
        <f t="shared" si="1"/>
        <v>18</v>
      </c>
      <c r="B30" s="46"/>
      <c r="C30" s="46"/>
      <c r="D30" s="55"/>
      <c r="E30" s="55"/>
      <c r="F30" s="55"/>
      <c r="G30" s="50">
        <f t="shared" si="0"/>
        <v>18</v>
      </c>
    </row>
    <row r="31" spans="1:9">
      <c r="A31" s="50">
        <f t="shared" si="1"/>
        <v>19</v>
      </c>
      <c r="B31" s="46" t="s">
        <v>82</v>
      </c>
      <c r="C31" s="46"/>
      <c r="D31" s="55">
        <f>SUM(D19:D27)-D29</f>
        <v>4690793</v>
      </c>
      <c r="E31" s="55">
        <f>SUM(E19:E29)</f>
        <v>4136225</v>
      </c>
      <c r="F31" s="55">
        <f>SUM(F19:F29)</f>
        <v>3357169</v>
      </c>
      <c r="G31" s="50">
        <f t="shared" si="0"/>
        <v>19</v>
      </c>
      <c r="I31" s="86"/>
    </row>
    <row r="32" spans="1:9">
      <c r="A32" s="50">
        <f t="shared" si="1"/>
        <v>20</v>
      </c>
      <c r="B32" s="46"/>
      <c r="C32" s="46"/>
      <c r="D32" s="55"/>
      <c r="E32" s="55"/>
      <c r="F32" s="55"/>
      <c r="G32" s="50">
        <f t="shared" si="0"/>
        <v>20</v>
      </c>
    </row>
    <row r="33" spans="1:8" ht="13.5" thickBot="1">
      <c r="A33" s="50">
        <f t="shared" si="1"/>
        <v>21</v>
      </c>
      <c r="B33" s="46" t="s">
        <v>10</v>
      </c>
      <c r="C33" s="46"/>
      <c r="D33" s="77">
        <f>ROUND((D13+D15)/D31,6)</f>
        <v>3.2307000000000002E-2</v>
      </c>
      <c r="E33" s="77">
        <f t="shared" ref="E33:F33" si="2">ROUND((E13+E15)/E31,6)</f>
        <v>7.5880000000000001E-3</v>
      </c>
      <c r="F33" s="77">
        <f t="shared" si="2"/>
        <v>5.1739999999999998E-3</v>
      </c>
      <c r="G33" s="50">
        <f t="shared" si="0"/>
        <v>21</v>
      </c>
    </row>
    <row r="34" spans="1:8" ht="13.5" thickTop="1">
      <c r="A34" s="46"/>
      <c r="B34" s="46"/>
      <c r="C34" s="46"/>
      <c r="D34" s="46"/>
      <c r="E34" s="46"/>
      <c r="F34" s="46"/>
      <c r="G34" s="46"/>
    </row>
    <row r="35" spans="1:8">
      <c r="A35" s="46"/>
      <c r="B35" s="46"/>
      <c r="C35" s="46"/>
      <c r="D35" s="46"/>
      <c r="E35" s="94" t="s">
        <v>72</v>
      </c>
      <c r="F35" s="95">
        <f>AVERAGE(D33,E33,F33)</f>
        <v>1.5023E-2</v>
      </c>
      <c r="G35" s="46"/>
    </row>
    <row r="36" spans="1:8">
      <c r="A36" s="46"/>
      <c r="B36" s="46"/>
      <c r="C36" s="46"/>
      <c r="D36" s="46"/>
      <c r="E36" s="46"/>
      <c r="F36" s="46"/>
      <c r="G36" s="46"/>
    </row>
    <row r="37" spans="1:8">
      <c r="B37" s="56" t="s">
        <v>9</v>
      </c>
      <c r="E37" s="89"/>
      <c r="F37" s="89"/>
    </row>
    <row r="38" spans="1:8">
      <c r="B38" s="57" t="s">
        <v>113</v>
      </c>
      <c r="C38" s="58"/>
      <c r="D38" s="56"/>
      <c r="E38" s="56"/>
      <c r="F38" s="56"/>
      <c r="G38" s="58"/>
      <c r="H38" s="58"/>
    </row>
    <row r="39" spans="1:8">
      <c r="B39" s="57" t="s">
        <v>114</v>
      </c>
      <c r="C39" s="44"/>
      <c r="D39" s="90"/>
      <c r="E39" s="90"/>
      <c r="F39" s="90"/>
      <c r="G39" s="44"/>
      <c r="H39" s="44"/>
    </row>
    <row r="40" spans="1:8">
      <c r="B40" s="57" t="s">
        <v>115</v>
      </c>
      <c r="C40" s="92"/>
      <c r="D40" s="92"/>
      <c r="E40" s="93"/>
      <c r="F40" s="93"/>
      <c r="G40" s="44"/>
      <c r="H40" s="44"/>
    </row>
    <row r="41" spans="1:8">
      <c r="B41" s="57" t="s">
        <v>106</v>
      </c>
      <c r="D41" s="46"/>
      <c r="E41" s="46"/>
      <c r="F41" s="46"/>
    </row>
    <row r="42" spans="1:8">
      <c r="B42" s="57" t="s">
        <v>107</v>
      </c>
      <c r="D42" s="46"/>
      <c r="E42" s="46"/>
      <c r="F42" s="46"/>
    </row>
    <row r="43" spans="1:8">
      <c r="B43" s="36" t="s">
        <v>108</v>
      </c>
      <c r="D43" s="46"/>
      <c r="E43" s="46"/>
      <c r="F43" s="46"/>
    </row>
  </sheetData>
  <mergeCells count="6">
    <mergeCell ref="A7:G7"/>
    <mergeCell ref="A1:G1"/>
    <mergeCell ref="A2:G2"/>
    <mergeCell ref="A3:G3"/>
    <mergeCell ref="A5:G5"/>
    <mergeCell ref="A6:G6"/>
  </mergeCells>
  <phoneticPr fontId="0" type="noConversion"/>
  <pageMargins left="1.1499999999999999" right="1" top="1" bottom="1" header="0.5" footer="0.5"/>
  <pageSetup scale="59" orientation="portrait" r:id="rId1"/>
  <headerFooter alignWithMargins="0">
    <oddFooter>&amp;L&amp;10&amp;A&amp;R&amp;10&amp;D</oddFooter>
  </headerFooter>
  <rowBreaks count="1" manualBreakCount="1">
    <brk id="48" max="16383" man="1"/>
  </rowBreaks>
  <colBreaks count="4" manualBreakCount="4">
    <brk id="7" max="1048575" man="1"/>
    <brk id="13" max="1048575" man="1"/>
    <brk id="14" max="1048575" man="1"/>
    <brk id="2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50"/>
  <sheetViews>
    <sheetView zoomScaleNormal="100" workbookViewId="0">
      <selection activeCell="C9" sqref="C9"/>
    </sheetView>
  </sheetViews>
  <sheetFormatPr defaultColWidth="7.109375" defaultRowHeight="12.75"/>
  <cols>
    <col min="1" max="1" width="7.88671875" style="5" customWidth="1"/>
    <col min="2" max="2" width="34.6640625" style="5" bestFit="1" customWidth="1"/>
    <col min="3" max="6" width="11.88671875" style="5" bestFit="1" customWidth="1"/>
    <col min="7" max="7" width="11.88671875" style="5" customWidth="1"/>
    <col min="8" max="8" width="10.77734375" style="5" customWidth="1"/>
    <col min="9" max="16384" width="7.109375" style="5"/>
  </cols>
  <sheetData>
    <row r="1" spans="1:8" ht="15.75">
      <c r="A1" s="102" t="str">
        <f>Description!A1</f>
        <v>San Diego Gas &amp; Electric Company ("SDG&amp;E")</v>
      </c>
      <c r="B1" s="102"/>
      <c r="C1" s="102"/>
      <c r="D1" s="102"/>
      <c r="E1" s="102"/>
      <c r="F1" s="102"/>
      <c r="G1" s="102"/>
      <c r="H1" s="102"/>
    </row>
    <row r="2" spans="1:8" ht="15.75">
      <c r="A2" s="102" t="str">
        <f>Description!A2</f>
        <v>2019 General Rate Case ("GRC") Phase 2, Application ("A.") 19-03-002</v>
      </c>
      <c r="B2" s="102"/>
      <c r="C2" s="102"/>
      <c r="D2" s="102"/>
      <c r="E2" s="102"/>
      <c r="F2" s="102"/>
      <c r="G2" s="102"/>
      <c r="H2" s="102"/>
    </row>
    <row r="3" spans="1:8" ht="15.75">
      <c r="A3" s="102"/>
      <c r="B3" s="102"/>
      <c r="C3" s="102"/>
      <c r="D3" s="102"/>
      <c r="E3" s="102"/>
      <c r="F3" s="102"/>
      <c r="G3" s="102"/>
      <c r="H3" s="102"/>
    </row>
    <row r="4" spans="1:8" ht="15.75">
      <c r="A4" s="72"/>
      <c r="B4" s="73"/>
      <c r="C4" s="73"/>
      <c r="D4" s="73"/>
      <c r="E4" s="73"/>
      <c r="F4" s="73"/>
      <c r="G4" s="73"/>
      <c r="H4" s="73"/>
    </row>
    <row r="5" spans="1:8" ht="15.75">
      <c r="A5" s="105" t="s">
        <v>0</v>
      </c>
      <c r="B5" s="105"/>
      <c r="C5" s="105"/>
      <c r="D5" s="105"/>
      <c r="E5" s="105"/>
      <c r="F5" s="105"/>
      <c r="G5" s="105"/>
      <c r="H5" s="105"/>
    </row>
    <row r="6" spans="1:8" ht="15.75">
      <c r="A6" s="105" t="s">
        <v>15</v>
      </c>
      <c r="B6" s="105"/>
      <c r="C6" s="105"/>
      <c r="D6" s="105"/>
      <c r="E6" s="105"/>
      <c r="F6" s="105"/>
      <c r="G6" s="105"/>
      <c r="H6" s="105"/>
    </row>
    <row r="9" spans="1:8">
      <c r="A9" s="1" t="s">
        <v>2</v>
      </c>
      <c r="H9" s="1" t="s">
        <v>73</v>
      </c>
    </row>
    <row r="10" spans="1:8" ht="13.5" thickBot="1">
      <c r="A10" s="59" t="s">
        <v>4</v>
      </c>
      <c r="B10" s="59" t="s">
        <v>3</v>
      </c>
      <c r="C10" s="59">
        <v>2013</v>
      </c>
      <c r="D10" s="59">
        <v>2014</v>
      </c>
      <c r="E10" s="59">
        <v>2015</v>
      </c>
      <c r="F10" s="59">
        <v>2016</v>
      </c>
      <c r="G10" s="59">
        <v>2017</v>
      </c>
      <c r="H10" s="59" t="s">
        <v>72</v>
      </c>
    </row>
    <row r="11" spans="1:8">
      <c r="A11" s="6"/>
      <c r="B11" s="7" t="s">
        <v>5</v>
      </c>
      <c r="C11" s="7" t="s">
        <v>6</v>
      </c>
      <c r="D11" s="7" t="s">
        <v>17</v>
      </c>
      <c r="E11" s="7" t="s">
        <v>68</v>
      </c>
      <c r="F11" s="7" t="s">
        <v>69</v>
      </c>
      <c r="G11" s="7" t="s">
        <v>70</v>
      </c>
      <c r="H11" s="7" t="s">
        <v>71</v>
      </c>
    </row>
    <row r="12" spans="1:8">
      <c r="A12" s="2"/>
      <c r="C12" s="1"/>
      <c r="D12" s="1"/>
      <c r="E12" s="1"/>
      <c r="F12" s="1"/>
      <c r="G12" s="1"/>
    </row>
    <row r="13" spans="1:8">
      <c r="A13" s="63">
        <v>1</v>
      </c>
      <c r="B13" s="2" t="s">
        <v>46</v>
      </c>
    </row>
    <row r="14" spans="1:8">
      <c r="A14" s="63">
        <f>A13+1</f>
        <v>2</v>
      </c>
      <c r="B14" s="2" t="s">
        <v>47</v>
      </c>
      <c r="C14" s="3">
        <v>24202412</v>
      </c>
      <c r="D14" s="3">
        <v>41445272</v>
      </c>
      <c r="E14" s="3">
        <v>29373126</v>
      </c>
      <c r="F14" s="3">
        <v>30638332</v>
      </c>
      <c r="G14" s="3">
        <v>36248332</v>
      </c>
    </row>
    <row r="15" spans="1:8">
      <c r="A15" s="63">
        <f t="shared" ref="A15:A44" si="0">A14+1</f>
        <v>3</v>
      </c>
      <c r="B15" s="2" t="s">
        <v>48</v>
      </c>
      <c r="C15" s="3">
        <v>11802941</v>
      </c>
      <c r="D15" s="3">
        <v>-59221092</v>
      </c>
      <c r="E15" s="3">
        <v>-15156779</v>
      </c>
      <c r="F15" s="3">
        <v>8501761</v>
      </c>
      <c r="G15" s="3">
        <v>7641102</v>
      </c>
    </row>
    <row r="16" spans="1:8">
      <c r="A16" s="63">
        <f t="shared" si="0"/>
        <v>4</v>
      </c>
      <c r="B16" s="2" t="s">
        <v>49</v>
      </c>
      <c r="C16" s="3">
        <v>7659598</v>
      </c>
      <c r="D16" s="3">
        <v>7789598</v>
      </c>
      <c r="E16" s="3">
        <v>9451453</v>
      </c>
      <c r="F16" s="3">
        <v>7494244</v>
      </c>
      <c r="G16" s="3">
        <v>7634719</v>
      </c>
    </row>
    <row r="17" spans="1:7">
      <c r="A17" s="63">
        <f t="shared" si="0"/>
        <v>5</v>
      </c>
      <c r="B17" s="2" t="s">
        <v>50</v>
      </c>
      <c r="C17" s="3">
        <v>312716691</v>
      </c>
      <c r="D17" s="3">
        <v>233101860</v>
      </c>
      <c r="E17" s="3">
        <v>101140890</v>
      </c>
      <c r="F17" s="3">
        <v>87830779</v>
      </c>
      <c r="G17" s="3">
        <v>95755200</v>
      </c>
    </row>
    <row r="18" spans="1:7">
      <c r="A18" s="63">
        <f t="shared" si="0"/>
        <v>6</v>
      </c>
      <c r="B18" s="2" t="s">
        <v>51</v>
      </c>
      <c r="C18" s="3">
        <v>57170990</v>
      </c>
      <c r="D18" s="3">
        <v>55582677</v>
      </c>
      <c r="E18" s="3">
        <v>31678317</v>
      </c>
      <c r="F18" s="3">
        <v>32700832</v>
      </c>
      <c r="G18" s="3">
        <v>40059178</v>
      </c>
    </row>
    <row r="19" spans="1:7">
      <c r="A19" s="63">
        <f t="shared" si="0"/>
        <v>7</v>
      </c>
      <c r="B19" s="2" t="s">
        <v>52</v>
      </c>
      <c r="C19" s="3">
        <v>17713245</v>
      </c>
      <c r="D19" s="3">
        <v>16811832</v>
      </c>
      <c r="E19" s="3">
        <v>15618351</v>
      </c>
      <c r="F19" s="3">
        <v>17195211</v>
      </c>
      <c r="G19" s="3">
        <v>18404990</v>
      </c>
    </row>
    <row r="20" spans="1:7">
      <c r="A20" s="63">
        <f t="shared" si="0"/>
        <v>8</v>
      </c>
      <c r="B20" s="2" t="s">
        <v>53</v>
      </c>
      <c r="C20" s="3">
        <v>0</v>
      </c>
      <c r="D20" s="3">
        <v>396852</v>
      </c>
      <c r="E20" s="3">
        <v>136091</v>
      </c>
      <c r="F20" s="3">
        <v>153179</v>
      </c>
      <c r="G20" s="3">
        <v>192754</v>
      </c>
    </row>
    <row r="21" spans="1:7">
      <c r="A21" s="63">
        <f t="shared" si="0"/>
        <v>9</v>
      </c>
      <c r="B21" s="2" t="s">
        <v>54</v>
      </c>
      <c r="C21" s="3">
        <v>4409948</v>
      </c>
      <c r="D21" s="3">
        <v>16292848</v>
      </c>
      <c r="E21" s="3">
        <v>11973407</v>
      </c>
      <c r="F21" s="3">
        <v>1497543</v>
      </c>
      <c r="G21" s="3">
        <v>7233074</v>
      </c>
    </row>
    <row r="22" spans="1:7">
      <c r="A22" s="63">
        <f t="shared" si="0"/>
        <v>10</v>
      </c>
    </row>
    <row r="23" spans="1:7">
      <c r="A23" s="63">
        <f t="shared" si="0"/>
        <v>11</v>
      </c>
      <c r="B23" s="2" t="s">
        <v>55</v>
      </c>
      <c r="C23" s="60">
        <f>C14+C15+SUM(C17:C21)-C16</f>
        <v>420356629</v>
      </c>
      <c r="D23" s="60">
        <f>D14+D15+SUM(D17:D21)-D16</f>
        <v>296620651</v>
      </c>
      <c r="E23" s="60">
        <f>E14+E15+SUM(E17:E21)-E16</f>
        <v>165311950</v>
      </c>
      <c r="F23" s="60">
        <f>F14+F15+SUM(F17:F21)-F16</f>
        <v>171023393</v>
      </c>
      <c r="G23" s="60">
        <f>G14+G15+SUM(G17:G21)-G16</f>
        <v>197899911</v>
      </c>
    </row>
    <row r="24" spans="1:7">
      <c r="A24" s="63">
        <f t="shared" si="0"/>
        <v>12</v>
      </c>
      <c r="B24" s="2" t="s">
        <v>88</v>
      </c>
      <c r="C24" s="31">
        <v>215737954</v>
      </c>
      <c r="D24" s="85">
        <v>139124619</v>
      </c>
      <c r="E24" s="85">
        <v>13071087</v>
      </c>
      <c r="F24" s="85">
        <v>1086043</v>
      </c>
      <c r="G24" s="85">
        <v>2112689</v>
      </c>
    </row>
    <row r="25" spans="1:7">
      <c r="A25" s="63">
        <f t="shared" si="0"/>
        <v>13</v>
      </c>
      <c r="B25" s="2" t="s">
        <v>89</v>
      </c>
      <c r="C25" s="60">
        <f>C23-C24</f>
        <v>204618675</v>
      </c>
      <c r="D25" s="60">
        <f t="shared" ref="D25:G25" si="1">D23-D24</f>
        <v>157496032</v>
      </c>
      <c r="E25" s="60">
        <f t="shared" si="1"/>
        <v>152240863</v>
      </c>
      <c r="F25" s="60">
        <f t="shared" si="1"/>
        <v>169937350</v>
      </c>
      <c r="G25" s="60">
        <f t="shared" si="1"/>
        <v>195787222</v>
      </c>
    </row>
    <row r="26" spans="1:7">
      <c r="A26" s="63">
        <f t="shared" si="0"/>
        <v>14</v>
      </c>
      <c r="B26" s="2"/>
    </row>
    <row r="27" spans="1:7">
      <c r="A27" s="63">
        <f t="shared" si="0"/>
        <v>15</v>
      </c>
      <c r="B27" s="2" t="s">
        <v>56</v>
      </c>
      <c r="C27" s="3">
        <v>90933462</v>
      </c>
      <c r="D27" s="3">
        <v>155503644</v>
      </c>
      <c r="E27" s="3">
        <v>142156284</v>
      </c>
      <c r="F27" s="3">
        <v>93114129</v>
      </c>
      <c r="G27" s="3">
        <v>83058369</v>
      </c>
    </row>
    <row r="28" spans="1:7">
      <c r="A28" s="63">
        <f t="shared" si="0"/>
        <v>16</v>
      </c>
      <c r="B28" s="2" t="s">
        <v>57</v>
      </c>
      <c r="C28" s="3">
        <v>8258853</v>
      </c>
      <c r="D28" s="3">
        <v>5605942</v>
      </c>
      <c r="E28" s="3">
        <v>4752704</v>
      </c>
      <c r="F28" s="3">
        <v>4342028</v>
      </c>
      <c r="G28" s="3">
        <v>5391972</v>
      </c>
    </row>
    <row r="29" spans="1:7">
      <c r="A29" s="63">
        <f t="shared" si="0"/>
        <v>17</v>
      </c>
      <c r="B29" s="2" t="s">
        <v>58</v>
      </c>
      <c r="C29" s="3">
        <v>95366144</v>
      </c>
      <c r="D29" s="3">
        <v>116190759</v>
      </c>
      <c r="E29" s="3">
        <v>125260417</v>
      </c>
      <c r="F29" s="3">
        <v>114077380</v>
      </c>
      <c r="G29" s="3">
        <v>120400695</v>
      </c>
    </row>
    <row r="30" spans="1:7">
      <c r="A30" s="63">
        <f t="shared" si="0"/>
        <v>18</v>
      </c>
      <c r="B30" s="2" t="s">
        <v>59</v>
      </c>
      <c r="C30" s="3">
        <v>1950344</v>
      </c>
      <c r="D30" s="3">
        <v>2050000</v>
      </c>
      <c r="E30" s="3">
        <v>2166846</v>
      </c>
      <c r="F30" s="3">
        <v>2227412</v>
      </c>
      <c r="G30" s="3">
        <v>2220724</v>
      </c>
    </row>
    <row r="31" spans="1:7">
      <c r="A31" s="63">
        <f t="shared" si="0"/>
        <v>19</v>
      </c>
      <c r="B31" s="2" t="s">
        <v>60</v>
      </c>
      <c r="C31" s="3">
        <v>9048284</v>
      </c>
      <c r="D31" s="3">
        <v>10061145</v>
      </c>
      <c r="E31" s="3">
        <v>11131728</v>
      </c>
      <c r="F31" s="3">
        <v>11234212</v>
      </c>
      <c r="G31" s="3">
        <v>11960795</v>
      </c>
    </row>
    <row r="32" spans="1:7">
      <c r="A32" s="63">
        <f t="shared" si="0"/>
        <v>20</v>
      </c>
      <c r="B32" s="2" t="s">
        <v>61</v>
      </c>
      <c r="C32" s="3">
        <v>6724821</v>
      </c>
      <c r="D32" s="3">
        <v>8526308</v>
      </c>
      <c r="E32" s="3">
        <v>8996726</v>
      </c>
      <c r="F32" s="3">
        <v>8607842</v>
      </c>
      <c r="G32" s="3">
        <v>9138210</v>
      </c>
    </row>
    <row r="33" spans="1:8">
      <c r="A33" s="63">
        <f t="shared" si="0"/>
        <v>21</v>
      </c>
    </row>
    <row r="34" spans="1:8">
      <c r="A34" s="63">
        <f t="shared" si="0"/>
        <v>22</v>
      </c>
      <c r="B34" s="2" t="s">
        <v>62</v>
      </c>
      <c r="C34" s="60">
        <f>SUM(C27:C29)+SUM(C31:C32)-C30</f>
        <v>208381220</v>
      </c>
      <c r="D34" s="60">
        <f>SUM(D27:D29)+SUM(D31:D32)-D30</f>
        <v>293837798</v>
      </c>
      <c r="E34" s="60">
        <f>SUM(E27:E29)+SUM(E31:E32)-E30</f>
        <v>290131013</v>
      </c>
      <c r="F34" s="60">
        <f>SUM(F27:F29)+SUM(F31:F32)-F30</f>
        <v>229148179</v>
      </c>
      <c r="G34" s="60">
        <f>SUM(G27:G29)+SUM(G31:G32)-G30</f>
        <v>227729317</v>
      </c>
    </row>
    <row r="35" spans="1:8">
      <c r="A35" s="63">
        <f t="shared" si="0"/>
        <v>23</v>
      </c>
    </row>
    <row r="36" spans="1:8">
      <c r="A36" s="63">
        <f t="shared" si="0"/>
        <v>24</v>
      </c>
      <c r="B36" s="2" t="s">
        <v>63</v>
      </c>
      <c r="C36" s="60">
        <f>C34+C23</f>
        <v>628737849</v>
      </c>
      <c r="D36" s="60">
        <f>D34+D23</f>
        <v>590458449</v>
      </c>
      <c r="E36" s="60">
        <f>E34+E23</f>
        <v>455442963</v>
      </c>
      <c r="F36" s="60">
        <f>F34+F23</f>
        <v>400171572</v>
      </c>
      <c r="G36" s="60">
        <f>G34+G23</f>
        <v>425629228</v>
      </c>
    </row>
    <row r="37" spans="1:8">
      <c r="A37" s="63">
        <f t="shared" si="0"/>
        <v>25</v>
      </c>
      <c r="C37" s="89"/>
      <c r="D37" s="89"/>
      <c r="E37" s="89"/>
      <c r="F37" s="89"/>
      <c r="G37" s="89"/>
    </row>
    <row r="38" spans="1:8" ht="25.5">
      <c r="A38" s="63">
        <f t="shared" si="0"/>
        <v>26</v>
      </c>
      <c r="B38" s="4" t="s">
        <v>64</v>
      </c>
      <c r="C38" s="3">
        <v>790175352</v>
      </c>
      <c r="D38" s="3">
        <v>507167621</v>
      </c>
      <c r="E38" s="3">
        <v>506485364</v>
      </c>
      <c r="F38" s="3">
        <v>539262842</v>
      </c>
      <c r="G38" s="3">
        <v>505155269</v>
      </c>
    </row>
    <row r="39" spans="1:8">
      <c r="A39" s="63">
        <f t="shared" si="0"/>
        <v>27</v>
      </c>
      <c r="B39" s="4"/>
      <c r="C39" s="89"/>
      <c r="D39" s="89"/>
      <c r="E39" s="89"/>
      <c r="F39" s="89"/>
      <c r="G39" s="89"/>
    </row>
    <row r="40" spans="1:8">
      <c r="A40" s="63">
        <f t="shared" si="0"/>
        <v>28</v>
      </c>
      <c r="B40" s="4" t="s">
        <v>65</v>
      </c>
      <c r="C40" s="61">
        <f t="shared" ref="C40:F40" si="2">C25/C38</f>
        <v>0.2589535025131991</v>
      </c>
      <c r="D40" s="61">
        <f t="shared" si="2"/>
        <v>0.31054039232524272</v>
      </c>
      <c r="E40" s="61">
        <f t="shared" si="2"/>
        <v>0.30058294636130889</v>
      </c>
      <c r="F40" s="61">
        <f t="shared" si="2"/>
        <v>0.31512898120282501</v>
      </c>
      <c r="G40" s="61">
        <f t="shared" ref="G40" si="3">G25/G38</f>
        <v>0.38757830317711683</v>
      </c>
      <c r="H40" s="62">
        <f>AVERAGE(C40:G40)</f>
        <v>0.31455682511593847</v>
      </c>
    </row>
    <row r="41" spans="1:8">
      <c r="A41" s="63">
        <f t="shared" si="0"/>
        <v>29</v>
      </c>
      <c r="B41" s="4"/>
      <c r="C41" s="60"/>
      <c r="D41" s="60"/>
      <c r="E41" s="60"/>
      <c r="F41" s="60"/>
      <c r="G41" s="60"/>
    </row>
    <row r="42" spans="1:8">
      <c r="A42" s="63">
        <f t="shared" si="0"/>
        <v>30</v>
      </c>
      <c r="B42" s="4" t="s">
        <v>66</v>
      </c>
      <c r="C42" s="3">
        <v>10372233351</v>
      </c>
      <c r="D42" s="3">
        <v>11301251484</v>
      </c>
      <c r="E42" s="3">
        <v>12012937207</v>
      </c>
      <c r="F42" s="3">
        <v>12656886295</v>
      </c>
      <c r="G42" s="3">
        <v>13647237397</v>
      </c>
    </row>
    <row r="43" spans="1:8">
      <c r="A43" s="63">
        <f t="shared" si="0"/>
        <v>31</v>
      </c>
      <c r="B43" s="4"/>
      <c r="C43" s="89"/>
      <c r="D43" s="89"/>
      <c r="E43" s="89"/>
      <c r="F43" s="89"/>
      <c r="G43" s="89"/>
    </row>
    <row r="44" spans="1:8">
      <c r="A44" s="63">
        <f t="shared" si="0"/>
        <v>32</v>
      </c>
      <c r="B44" s="4" t="s">
        <v>18</v>
      </c>
      <c r="C44" s="62">
        <f>C34/C42</f>
        <v>2.0090294245058583E-2</v>
      </c>
      <c r="D44" s="62">
        <f>D34/D42</f>
        <v>2.6000465383502654E-2</v>
      </c>
      <c r="E44" s="62">
        <f>E34/E42</f>
        <v>2.4151546620167063E-2</v>
      </c>
      <c r="F44" s="62">
        <f>F34/F42</f>
        <v>1.8104624917940768E-2</v>
      </c>
      <c r="G44" s="62">
        <f>G34/G42</f>
        <v>1.6686843672116418E-2</v>
      </c>
      <c r="H44" s="62">
        <f>AVERAGE(C44:G44)</f>
        <v>2.1006754967757096E-2</v>
      </c>
    </row>
    <row r="46" spans="1:8">
      <c r="A46" s="64"/>
      <c r="B46" s="64" t="s">
        <v>9</v>
      </c>
    </row>
    <row r="47" spans="1:8">
      <c r="A47" s="65"/>
      <c r="B47" s="87" t="s">
        <v>96</v>
      </c>
    </row>
    <row r="48" spans="1:8">
      <c r="B48" s="5" t="s">
        <v>97</v>
      </c>
    </row>
    <row r="49" spans="2:2">
      <c r="B49" s="5" t="s">
        <v>98</v>
      </c>
    </row>
    <row r="50" spans="2:2">
      <c r="B50" s="36" t="s">
        <v>109</v>
      </c>
    </row>
  </sheetData>
  <mergeCells count="5">
    <mergeCell ref="A1:H1"/>
    <mergeCell ref="A2:H2"/>
    <mergeCell ref="A3:H3"/>
    <mergeCell ref="A5:H5"/>
    <mergeCell ref="A6:H6"/>
  </mergeCells>
  <phoneticPr fontId="4" type="noConversion"/>
  <printOptions horizontalCentered="1"/>
  <pageMargins left="0.75" right="0.75" top="1" bottom="1" header="0.5" footer="0.5"/>
  <pageSetup scale="72" orientation="landscape" r:id="rId1"/>
  <headerFooter alignWithMargins="0">
    <oddFooter>&amp;L&amp;10&amp;A&amp;R&amp;10&amp;D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59"/>
  <sheetViews>
    <sheetView topLeftCell="A4" zoomScaleNormal="100" workbookViewId="0">
      <selection activeCell="G23" sqref="G23"/>
    </sheetView>
  </sheetViews>
  <sheetFormatPr defaultColWidth="8.88671875" defaultRowHeight="12.75"/>
  <cols>
    <col min="1" max="1" width="6.5546875" style="9" customWidth="1"/>
    <col min="2" max="2" width="3.77734375" style="9" customWidth="1"/>
    <col min="3" max="3" width="10" style="9" customWidth="1"/>
    <col min="4" max="4" width="3.77734375" style="9" customWidth="1"/>
    <col min="5" max="5" width="37" style="9" customWidth="1"/>
    <col min="6" max="6" width="3.77734375" style="9" customWidth="1"/>
    <col min="7" max="7" width="7.6640625" style="9" bestFit="1" customWidth="1"/>
    <col min="8" max="8" width="3.77734375" style="9" customWidth="1"/>
    <col min="9" max="9" width="12.33203125" style="9" bestFit="1" customWidth="1"/>
    <col min="10" max="10" width="5.21875" style="9" bestFit="1" customWidth="1"/>
    <col min="11" max="11" width="6.44140625" style="9" bestFit="1" customWidth="1"/>
    <col min="12" max="16384" width="8.88671875" style="9"/>
  </cols>
  <sheetData>
    <row r="1" spans="1:12" ht="15.75">
      <c r="A1" s="107" t="str">
        <f>Description!A1</f>
        <v>San Diego Gas &amp; Electric Company ("SDG&amp;E")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</row>
    <row r="2" spans="1:12" ht="15.75">
      <c r="A2" s="107" t="str">
        <f>Description!A2</f>
        <v>2019 General Rate Case ("GRC") Phase 2, Application ("A.") 19-03-002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</row>
    <row r="3" spans="1:12" ht="15.75">
      <c r="A3" s="107"/>
      <c r="B3" s="107"/>
      <c r="C3" s="107"/>
      <c r="D3" s="107"/>
      <c r="E3" s="107"/>
      <c r="F3" s="107"/>
      <c r="G3" s="107"/>
      <c r="H3" s="107"/>
      <c r="I3" s="107"/>
      <c r="J3" s="107"/>
      <c r="K3" s="107"/>
    </row>
    <row r="4" spans="1:12" ht="15.75">
      <c r="A4" s="74"/>
      <c r="B4" s="75"/>
      <c r="C4" s="75"/>
      <c r="D4" s="75"/>
      <c r="E4" s="75"/>
      <c r="F4" s="75"/>
      <c r="G4" s="75"/>
      <c r="H4" s="75"/>
      <c r="I4" s="75"/>
      <c r="J4" s="75"/>
      <c r="K4" s="75"/>
    </row>
    <row r="5" spans="1:12" ht="15.75">
      <c r="A5" s="107" t="s">
        <v>40</v>
      </c>
      <c r="B5" s="107"/>
      <c r="C5" s="107"/>
      <c r="D5" s="107"/>
      <c r="E5" s="107"/>
      <c r="F5" s="107"/>
      <c r="G5" s="107"/>
      <c r="H5" s="107"/>
      <c r="I5" s="107"/>
      <c r="J5" s="107"/>
      <c r="K5" s="107"/>
    </row>
    <row r="6" spans="1:12" ht="15.75">
      <c r="A6" s="107" t="s">
        <v>20</v>
      </c>
      <c r="B6" s="107"/>
      <c r="C6" s="107"/>
      <c r="D6" s="107"/>
      <c r="E6" s="107"/>
      <c r="F6" s="107"/>
      <c r="G6" s="107"/>
      <c r="H6" s="107"/>
      <c r="I6" s="107"/>
      <c r="J6" s="107"/>
      <c r="K6" s="107"/>
    </row>
    <row r="7" spans="1:12">
      <c r="A7" s="10"/>
    </row>
    <row r="8" spans="1:12">
      <c r="I8" s="12"/>
      <c r="J8" s="13"/>
      <c r="K8" s="13"/>
      <c r="L8" s="13"/>
    </row>
    <row r="9" spans="1:12">
      <c r="A9" s="11" t="s">
        <v>2</v>
      </c>
      <c r="C9" s="11" t="s">
        <v>92</v>
      </c>
      <c r="E9" s="14" t="s">
        <v>21</v>
      </c>
      <c r="G9" s="15" t="s">
        <v>22</v>
      </c>
      <c r="I9" s="16" t="s">
        <v>74</v>
      </c>
      <c r="J9" s="13"/>
      <c r="K9" s="15" t="s">
        <v>111</v>
      </c>
      <c r="L9" s="13"/>
    </row>
    <row r="10" spans="1:12" ht="13.5" thickBot="1">
      <c r="A10" s="66" t="s">
        <v>4</v>
      </c>
      <c r="B10" s="67"/>
      <c r="C10" s="66" t="s">
        <v>16</v>
      </c>
      <c r="D10" s="67"/>
      <c r="E10" s="66" t="s">
        <v>3</v>
      </c>
      <c r="F10" s="67"/>
      <c r="G10" s="17" t="s">
        <v>23</v>
      </c>
      <c r="H10" s="67"/>
      <c r="I10" s="17" t="s">
        <v>75</v>
      </c>
      <c r="J10" s="99"/>
      <c r="K10" s="17" t="s">
        <v>23</v>
      </c>
      <c r="L10" s="13"/>
    </row>
    <row r="12" spans="1:12">
      <c r="A12" s="8">
        <v>1</v>
      </c>
      <c r="C12" s="9">
        <v>360.1</v>
      </c>
      <c r="E12" s="9" t="s">
        <v>24</v>
      </c>
      <c r="G12" s="80" t="s">
        <v>116</v>
      </c>
    </row>
    <row r="13" spans="1:12">
      <c r="A13" s="9">
        <f t="shared" ref="A13:A27" si="0">A12+1</f>
        <v>2</v>
      </c>
      <c r="C13" s="9">
        <v>360.2</v>
      </c>
      <c r="E13" s="9" t="s">
        <v>25</v>
      </c>
      <c r="G13" s="80">
        <v>7.9185369618567529</v>
      </c>
      <c r="K13" s="98"/>
    </row>
    <row r="14" spans="1:12">
      <c r="A14" s="9">
        <f t="shared" si="0"/>
        <v>3</v>
      </c>
      <c r="C14" s="9">
        <v>361</v>
      </c>
      <c r="E14" s="9" t="s">
        <v>26</v>
      </c>
      <c r="G14" s="80">
        <v>7.2467844483249753</v>
      </c>
      <c r="K14" s="98"/>
    </row>
    <row r="15" spans="1:12">
      <c r="A15" s="9">
        <f t="shared" si="0"/>
        <v>4</v>
      </c>
      <c r="C15" s="9">
        <v>362</v>
      </c>
      <c r="E15" s="9" t="s">
        <v>27</v>
      </c>
      <c r="G15" s="80">
        <v>7.0621840537004124</v>
      </c>
      <c r="H15" s="18" t="s">
        <v>44</v>
      </c>
      <c r="K15" s="98"/>
    </row>
    <row r="16" spans="1:12">
      <c r="A16" s="9">
        <f t="shared" si="0"/>
        <v>5</v>
      </c>
      <c r="C16" s="9">
        <v>364</v>
      </c>
      <c r="E16" s="9" t="s">
        <v>28</v>
      </c>
      <c r="G16" s="80">
        <v>7.2273533481835059</v>
      </c>
      <c r="I16" s="19"/>
      <c r="K16" s="98"/>
    </row>
    <row r="17" spans="1:14">
      <c r="A17" s="9">
        <f t="shared" si="0"/>
        <v>6</v>
      </c>
      <c r="C17" s="9">
        <v>365</v>
      </c>
      <c r="E17" s="9" t="s">
        <v>29</v>
      </c>
      <c r="G17" s="80">
        <v>7.0398843463193508</v>
      </c>
      <c r="I17" s="19"/>
      <c r="K17" s="98"/>
    </row>
    <row r="18" spans="1:14">
      <c r="A18" s="9">
        <f t="shared" si="0"/>
        <v>7</v>
      </c>
      <c r="C18" s="9">
        <v>366</v>
      </c>
      <c r="E18" s="9" t="s">
        <v>30</v>
      </c>
      <c r="G18" s="80">
        <v>7.0304212393975511</v>
      </c>
      <c r="I18" s="19"/>
      <c r="K18" s="98"/>
    </row>
    <row r="19" spans="1:14">
      <c r="A19" s="9">
        <f t="shared" si="0"/>
        <v>8</v>
      </c>
      <c r="C19" s="9">
        <v>367</v>
      </c>
      <c r="E19" s="9" t="s">
        <v>31</v>
      </c>
      <c r="G19" s="80">
        <v>7.3450000907857396</v>
      </c>
      <c r="I19" s="19"/>
      <c r="K19" s="98"/>
    </row>
    <row r="20" spans="1:14">
      <c r="A20" s="9">
        <f t="shared" si="0"/>
        <v>9</v>
      </c>
      <c r="C20" s="9">
        <v>368.1</v>
      </c>
      <c r="E20" s="9" t="s">
        <v>32</v>
      </c>
      <c r="G20" s="80">
        <v>8.0478662533529626</v>
      </c>
      <c r="K20" s="98"/>
    </row>
    <row r="21" spans="1:14">
      <c r="A21" s="9">
        <f t="shared" si="0"/>
        <v>10</v>
      </c>
      <c r="C21" s="9">
        <v>368.2</v>
      </c>
      <c r="E21" s="21" t="s">
        <v>33</v>
      </c>
      <c r="G21" s="80">
        <v>15.480130538467451</v>
      </c>
      <c r="K21" s="98"/>
    </row>
    <row r="22" spans="1:14">
      <c r="A22" s="9">
        <f t="shared" si="0"/>
        <v>11</v>
      </c>
      <c r="C22" s="9">
        <v>369.1</v>
      </c>
      <c r="E22" s="9" t="s">
        <v>34</v>
      </c>
      <c r="G22" s="80">
        <v>6.9822997320205333</v>
      </c>
      <c r="K22" s="98"/>
    </row>
    <row r="23" spans="1:14">
      <c r="A23" s="9">
        <f t="shared" si="0"/>
        <v>12</v>
      </c>
      <c r="C23" s="9">
        <v>369.2</v>
      </c>
      <c r="E23" s="9" t="s">
        <v>35</v>
      </c>
      <c r="G23" s="80">
        <v>7.0775059941734657</v>
      </c>
      <c r="K23" s="98"/>
    </row>
    <row r="24" spans="1:14">
      <c r="A24" s="9">
        <f t="shared" si="0"/>
        <v>13</v>
      </c>
      <c r="C24" s="9">
        <v>370.11</v>
      </c>
      <c r="E24" s="9" t="s">
        <v>90</v>
      </c>
      <c r="G24" s="80">
        <v>10.77664493464901</v>
      </c>
      <c r="K24" s="98"/>
    </row>
    <row r="25" spans="1:14">
      <c r="A25" s="9">
        <f t="shared" si="0"/>
        <v>14</v>
      </c>
      <c r="C25" s="9">
        <v>370.2</v>
      </c>
      <c r="E25" s="9" t="s">
        <v>91</v>
      </c>
      <c r="G25" s="80">
        <v>10.77664493464901</v>
      </c>
      <c r="K25" s="98"/>
    </row>
    <row r="26" spans="1:14">
      <c r="A26" s="9">
        <f t="shared" si="0"/>
        <v>15</v>
      </c>
      <c r="C26" s="9">
        <v>371</v>
      </c>
      <c r="E26" s="9" t="s">
        <v>38</v>
      </c>
      <c r="G26" s="80">
        <v>7.4833504836455598</v>
      </c>
      <c r="H26" s="80"/>
      <c r="K26" s="80">
        <v>9.4891704413928579</v>
      </c>
      <c r="L26" s="98"/>
      <c r="M26" s="98"/>
      <c r="N26" s="98"/>
    </row>
    <row r="27" spans="1:14">
      <c r="A27" s="9">
        <f t="shared" si="0"/>
        <v>16</v>
      </c>
      <c r="C27" s="9">
        <v>373.2</v>
      </c>
      <c r="E27" s="9" t="s">
        <v>39</v>
      </c>
      <c r="G27" s="80">
        <v>7.3095843074306774</v>
      </c>
      <c r="H27" s="80"/>
      <c r="I27" s="80">
        <v>0.62814935911277825</v>
      </c>
      <c r="K27" s="98"/>
      <c r="L27" s="98"/>
      <c r="M27" s="98"/>
      <c r="N27" s="98"/>
    </row>
    <row r="28" spans="1:14">
      <c r="A28" s="106" t="s">
        <v>41</v>
      </c>
      <c r="B28" s="106"/>
      <c r="C28" s="106"/>
      <c r="D28" s="106"/>
      <c r="E28" s="106"/>
      <c r="F28" s="106"/>
      <c r="G28" s="106"/>
      <c r="H28" s="106"/>
      <c r="I28" s="106"/>
      <c r="J28" s="106"/>
      <c r="K28" s="106"/>
    </row>
    <row r="29" spans="1:14" ht="13.5" thickBot="1">
      <c r="I29" s="17" t="s">
        <v>80</v>
      </c>
      <c r="J29" s="67"/>
      <c r="K29" s="100" t="s">
        <v>112</v>
      </c>
    </row>
    <row r="30" spans="1:14">
      <c r="A30" s="9">
        <f>A27+1</f>
        <v>17</v>
      </c>
      <c r="C30" s="9">
        <v>366</v>
      </c>
      <c r="E30" s="9" t="s">
        <v>30</v>
      </c>
      <c r="G30" s="82">
        <f>G18</f>
        <v>7.0304212393975511</v>
      </c>
      <c r="I30" s="96">
        <v>77662333.729999989</v>
      </c>
      <c r="K30" s="20">
        <f>I30/SUM(I$30:I$31)</f>
        <v>0.51599676524611171</v>
      </c>
    </row>
    <row r="31" spans="1:14">
      <c r="A31" s="9">
        <f>A30+1</f>
        <v>18</v>
      </c>
      <c r="C31" s="9">
        <v>367</v>
      </c>
      <c r="E31" s="9" t="s">
        <v>31</v>
      </c>
      <c r="G31" s="82">
        <f>G19</f>
        <v>7.3450000907857396</v>
      </c>
      <c r="I31" s="96">
        <v>72847008.5</v>
      </c>
      <c r="K31" s="20">
        <f>I31/SUM(I$30:I$31)</f>
        <v>0.48400323475388829</v>
      </c>
    </row>
    <row r="32" spans="1:14">
      <c r="A32" s="9">
        <f>A31+1</f>
        <v>19</v>
      </c>
    </row>
    <row r="33" spans="1:11">
      <c r="A33" s="9">
        <f>A32+1</f>
        <v>20</v>
      </c>
      <c r="C33" s="9" t="s">
        <v>43</v>
      </c>
      <c r="G33" s="83">
        <f>G30*K30+G31*K31</f>
        <v>7.1826784210545966</v>
      </c>
    </row>
    <row r="36" spans="1:11">
      <c r="A36" s="106" t="s">
        <v>42</v>
      </c>
      <c r="B36" s="106"/>
      <c r="C36" s="106"/>
      <c r="D36" s="106"/>
      <c r="E36" s="106"/>
      <c r="F36" s="106"/>
      <c r="G36" s="106"/>
      <c r="H36" s="106"/>
      <c r="I36" s="106"/>
      <c r="J36" s="106"/>
      <c r="K36" s="106"/>
    </row>
    <row r="38" spans="1:11">
      <c r="A38" s="9">
        <f>A33+1</f>
        <v>21</v>
      </c>
      <c r="C38" s="9">
        <v>368.1</v>
      </c>
      <c r="E38" s="9" t="s">
        <v>32</v>
      </c>
      <c r="G38" s="82">
        <f>G20</f>
        <v>8.0478662533529626</v>
      </c>
      <c r="I38" s="19"/>
      <c r="K38" s="20"/>
    </row>
    <row r="39" spans="1:11">
      <c r="A39" s="9">
        <f>A38+1</f>
        <v>22</v>
      </c>
      <c r="C39" s="9">
        <v>369.2</v>
      </c>
      <c r="E39" s="9" t="s">
        <v>35</v>
      </c>
      <c r="G39" s="82">
        <f>G23</f>
        <v>7.0775059941734657</v>
      </c>
      <c r="I39" s="19"/>
      <c r="K39" s="20"/>
    </row>
    <row r="40" spans="1:11">
      <c r="A40" s="9">
        <f t="shared" ref="A40:A44" si="1">A39+1</f>
        <v>23</v>
      </c>
      <c r="G40" s="82"/>
      <c r="I40" s="19"/>
      <c r="K40" s="20"/>
    </row>
    <row r="41" spans="1:11">
      <c r="A41" s="9">
        <f t="shared" si="1"/>
        <v>24</v>
      </c>
      <c r="C41" s="9">
        <v>370.1</v>
      </c>
      <c r="E41" s="9" t="s">
        <v>36</v>
      </c>
      <c r="G41" s="82">
        <f>G24</f>
        <v>10.77664493464901</v>
      </c>
      <c r="I41" s="19">
        <f>I57</f>
        <v>625320.30999999936</v>
      </c>
      <c r="K41" s="20">
        <f>I41/SUM(I$41:I$42)</f>
        <v>0.32058110500046172</v>
      </c>
    </row>
    <row r="42" spans="1:11">
      <c r="A42" s="9">
        <f t="shared" si="1"/>
        <v>25</v>
      </c>
      <c r="C42" s="9">
        <v>370.2</v>
      </c>
      <c r="E42" s="9" t="s">
        <v>37</v>
      </c>
      <c r="G42" s="82">
        <f>G25</f>
        <v>10.77664493464901</v>
      </c>
      <c r="I42" s="19">
        <f>I58</f>
        <v>1325263.4899999998</v>
      </c>
      <c r="K42" s="20">
        <f>I42/SUM(I$41:I$42)</f>
        <v>0.67941889499953823</v>
      </c>
    </row>
    <row r="43" spans="1:11">
      <c r="A43" s="9">
        <f t="shared" si="1"/>
        <v>26</v>
      </c>
      <c r="G43" s="83"/>
    </row>
    <row r="44" spans="1:11">
      <c r="A44" s="9">
        <f t="shared" si="1"/>
        <v>27</v>
      </c>
      <c r="C44" s="9" t="s">
        <v>93</v>
      </c>
      <c r="G44" s="83">
        <f>G41*K41+G42*K42</f>
        <v>10.77664493464901</v>
      </c>
    </row>
    <row r="45" spans="1:11">
      <c r="G45" s="20"/>
    </row>
    <row r="47" spans="1:11">
      <c r="A47" s="106" t="s">
        <v>80</v>
      </c>
      <c r="B47" s="106"/>
      <c r="C47" s="106"/>
      <c r="D47" s="106"/>
      <c r="E47" s="106"/>
      <c r="F47" s="106"/>
      <c r="G47" s="106"/>
      <c r="H47" s="106"/>
      <c r="I47" s="106"/>
      <c r="J47" s="106"/>
      <c r="K47" s="106"/>
    </row>
    <row r="49" spans="1:9">
      <c r="A49" s="9">
        <f>A44+1</f>
        <v>28</v>
      </c>
      <c r="C49" s="9">
        <v>368.1</v>
      </c>
      <c r="E49" s="81">
        <v>27227799.800000004</v>
      </c>
      <c r="G49" s="22">
        <f>E49/E51</f>
        <v>0.95921234190491922</v>
      </c>
      <c r="I49" s="23">
        <f>G49*I$51</f>
        <v>27227799.800000004</v>
      </c>
    </row>
    <row r="50" spans="1:9" ht="15">
      <c r="A50" s="9">
        <f>A49+1</f>
        <v>29</v>
      </c>
      <c r="C50" s="9">
        <v>368.2</v>
      </c>
      <c r="E50" s="84">
        <v>1157781.3799999999</v>
      </c>
      <c r="G50" s="22">
        <f>E50/E51</f>
        <v>4.0787658095080781E-2</v>
      </c>
      <c r="I50" s="34">
        <f>G50*I$51</f>
        <v>1157781.3799999999</v>
      </c>
    </row>
    <row r="51" spans="1:9">
      <c r="A51" s="9">
        <f t="shared" ref="A51:A58" si="2">A50+1</f>
        <v>30</v>
      </c>
      <c r="E51" s="32">
        <f>SUM(E49:E50)</f>
        <v>28385581.180000003</v>
      </c>
      <c r="I51" s="35">
        <f>E51</f>
        <v>28385581.180000003</v>
      </c>
    </row>
    <row r="52" spans="1:9">
      <c r="A52" s="9">
        <f t="shared" si="2"/>
        <v>31</v>
      </c>
      <c r="E52" s="32"/>
    </row>
    <row r="53" spans="1:9">
      <c r="A53" s="9">
        <f t="shared" si="2"/>
        <v>32</v>
      </c>
      <c r="C53" s="9">
        <v>369.1</v>
      </c>
      <c r="E53" s="81">
        <v>14517469.719999999</v>
      </c>
      <c r="G53" s="22">
        <f>E53/E55</f>
        <v>0.59070325383361977</v>
      </c>
      <c r="I53" s="23">
        <f>G53*I$55</f>
        <v>14517469.719999999</v>
      </c>
    </row>
    <row r="54" spans="1:9" ht="15">
      <c r="A54" s="9">
        <f t="shared" si="2"/>
        <v>33</v>
      </c>
      <c r="C54" s="9">
        <v>369.2</v>
      </c>
      <c r="E54" s="84">
        <v>10059116.960000001</v>
      </c>
      <c r="G54" s="22">
        <f>E54/E55</f>
        <v>0.40929674616638023</v>
      </c>
      <c r="I54" s="34">
        <f>G54*I$55</f>
        <v>10059116.960000001</v>
      </c>
    </row>
    <row r="55" spans="1:9">
      <c r="A55" s="9">
        <f t="shared" si="2"/>
        <v>34</v>
      </c>
      <c r="E55" s="32">
        <f>SUM(E53:E54)</f>
        <v>24576586.68</v>
      </c>
      <c r="I55" s="24">
        <f>E55</f>
        <v>24576586.68</v>
      </c>
    </row>
    <row r="56" spans="1:9">
      <c r="A56" s="9">
        <f t="shared" si="2"/>
        <v>35</v>
      </c>
      <c r="E56" s="33"/>
    </row>
    <row r="57" spans="1:9">
      <c r="A57" s="9">
        <f t="shared" si="2"/>
        <v>36</v>
      </c>
      <c r="C57" s="9">
        <v>370.1</v>
      </c>
      <c r="E57" s="81">
        <v>625320.30999999936</v>
      </c>
      <c r="G57" s="22">
        <f>E57/E59</f>
        <v>0.32058110500046172</v>
      </c>
      <c r="I57" s="23">
        <f>G57*I$59</f>
        <v>625320.30999999936</v>
      </c>
    </row>
    <row r="58" spans="1:9" ht="15">
      <c r="A58" s="9">
        <f t="shared" si="2"/>
        <v>37</v>
      </c>
      <c r="C58" s="9">
        <v>370.2</v>
      </c>
      <c r="E58" s="84">
        <v>1325263.4899999998</v>
      </c>
      <c r="G58" s="22">
        <f>E58/E59</f>
        <v>0.67941889499953823</v>
      </c>
      <c r="I58" s="34">
        <f>G58*I$59</f>
        <v>1325263.4899999998</v>
      </c>
    </row>
    <row r="59" spans="1:9">
      <c r="E59" s="23">
        <f>SUM(E57:E58)</f>
        <v>1950583.7999999991</v>
      </c>
      <c r="I59" s="23">
        <f>E59</f>
        <v>1950583.7999999991</v>
      </c>
    </row>
  </sheetData>
  <mergeCells count="8">
    <mergeCell ref="A36:K36"/>
    <mergeCell ref="A28:K28"/>
    <mergeCell ref="A47:K47"/>
    <mergeCell ref="A1:K1"/>
    <mergeCell ref="A2:K2"/>
    <mergeCell ref="A3:K3"/>
    <mergeCell ref="A5:K5"/>
    <mergeCell ref="A6:K6"/>
  </mergeCells>
  <phoneticPr fontId="0" type="noConversion"/>
  <pageMargins left="0.75" right="0.75" top="1" bottom="1" header="0.5" footer="0.5"/>
  <pageSetup scale="83" orientation="portrait" r:id="rId1"/>
  <headerFooter alignWithMargins="0">
    <oddFooter>&amp;L&amp;A&amp;R&amp;D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Description</vt:lpstr>
      <vt:lpstr>General_Plant</vt:lpstr>
      <vt:lpstr>Working_Cap.</vt:lpstr>
      <vt:lpstr>Admin_General</vt:lpstr>
      <vt:lpstr>RECC</vt:lpstr>
      <vt:lpstr>Admin_General!Print_Area</vt:lpstr>
      <vt:lpstr>General_Plant!Print_Area</vt:lpstr>
      <vt:lpstr>Working_Cap.!Print_Area</vt:lpstr>
    </vt:vector>
  </TitlesOfParts>
  <Company>SDGE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LRMC Loading and RECC Factors</dc:title>
  <dc:subject>SDGE 2003 RDW</dc:subject>
  <dc:creator>Various</dc:creator>
  <dc:description>LRMC Loading and RECC Factors for SDGE 2003 RDW</dc:description>
  <cp:lastModifiedBy>Saxe, William</cp:lastModifiedBy>
  <cp:lastPrinted>2014-07-24T20:52:40Z</cp:lastPrinted>
  <dcterms:created xsi:type="dcterms:W3CDTF">1999-12-15T16:39:49Z</dcterms:created>
  <dcterms:modified xsi:type="dcterms:W3CDTF">2020-03-11T14:55:05Z</dcterms:modified>
</cp:coreProperties>
</file>